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19440" windowHeight="8520"/>
  </bookViews>
  <sheets>
    <sheet name="Печенье, Вафли" sheetId="4" r:id="rId1"/>
  </sheets>
  <definedNames>
    <definedName name="_xlnm._FilterDatabase" localSheetId="0" hidden="1">'Печенье, Вафли'!$A$7:$K$110</definedName>
  </definedNames>
  <calcPr calcId="144525"/>
</workbook>
</file>

<file path=xl/calcChain.xml><?xml version="1.0" encoding="utf-8"?>
<calcChain xmlns="http://schemas.openxmlformats.org/spreadsheetml/2006/main">
  <c r="J140" i="4" l="1"/>
  <c r="I140" i="4"/>
  <c r="F140" i="4"/>
  <c r="K140" i="4" s="1"/>
  <c r="J139" i="4"/>
  <c r="I139" i="4"/>
  <c r="F139" i="4"/>
  <c r="K139" i="4" s="1"/>
  <c r="J138" i="4"/>
  <c r="I138" i="4"/>
  <c r="F138" i="4"/>
  <c r="K138" i="4" s="1"/>
  <c r="J137" i="4"/>
  <c r="I137" i="4"/>
  <c r="F137" i="4"/>
  <c r="K137" i="4" s="1"/>
  <c r="J136" i="4"/>
  <c r="I136" i="4"/>
  <c r="F136" i="4"/>
  <c r="K136" i="4" s="1"/>
  <c r="J135" i="4"/>
  <c r="I135" i="4"/>
  <c r="F135" i="4"/>
  <c r="K135" i="4" s="1"/>
  <c r="J134" i="4"/>
  <c r="I134" i="4"/>
  <c r="F134" i="4"/>
  <c r="K134" i="4" s="1"/>
  <c r="J133" i="4"/>
  <c r="I133" i="4"/>
  <c r="F133" i="4"/>
  <c r="K133" i="4" s="1"/>
  <c r="J130" i="4"/>
  <c r="I130" i="4"/>
  <c r="F130" i="4"/>
  <c r="K130" i="4" s="1"/>
  <c r="J129" i="4"/>
  <c r="I129" i="4"/>
  <c r="F129" i="4"/>
  <c r="K129" i="4" s="1"/>
  <c r="J128" i="4"/>
  <c r="I128" i="4"/>
  <c r="F128" i="4"/>
  <c r="K128" i="4" s="1"/>
  <c r="J127" i="4"/>
  <c r="I127" i="4"/>
  <c r="F127" i="4"/>
  <c r="K127" i="4" s="1"/>
  <c r="J126" i="4"/>
  <c r="I126" i="4"/>
  <c r="F126" i="4"/>
  <c r="K126" i="4" s="1"/>
  <c r="J125" i="4"/>
  <c r="I125" i="4"/>
  <c r="F125" i="4"/>
  <c r="K125" i="4" s="1"/>
  <c r="J122" i="4"/>
  <c r="I122" i="4"/>
  <c r="F122" i="4"/>
  <c r="K122" i="4" s="1"/>
  <c r="J121" i="4"/>
  <c r="I121" i="4"/>
  <c r="F121" i="4"/>
  <c r="K121" i="4" s="1"/>
  <c r="J120" i="4"/>
  <c r="I120" i="4"/>
  <c r="F120" i="4"/>
  <c r="K120" i="4" s="1"/>
  <c r="J119" i="4"/>
  <c r="I119" i="4"/>
  <c r="F119" i="4"/>
  <c r="K119" i="4" s="1"/>
  <c r="J118" i="4"/>
  <c r="I118" i="4"/>
  <c r="F118" i="4"/>
  <c r="K118" i="4" s="1"/>
  <c r="J117" i="4"/>
  <c r="I117" i="4"/>
  <c r="F117" i="4"/>
  <c r="K117" i="4" s="1"/>
  <c r="J116" i="4"/>
  <c r="I116" i="4"/>
  <c r="F116" i="4"/>
  <c r="K116" i="4" s="1"/>
  <c r="J113" i="4"/>
  <c r="I113" i="4"/>
  <c r="F113" i="4"/>
  <c r="K113" i="4" s="1"/>
  <c r="F12" i="4"/>
  <c r="F13" i="4"/>
  <c r="F14" i="4"/>
  <c r="F15" i="4"/>
  <c r="K15" i="4" s="1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K35" i="4" s="1"/>
  <c r="F36" i="4"/>
  <c r="F37" i="4"/>
  <c r="F38" i="4"/>
  <c r="F39" i="4"/>
  <c r="K39" i="4" s="1"/>
  <c r="F11" i="4"/>
  <c r="K13" i="4"/>
  <c r="J13" i="4"/>
  <c r="I13" i="4"/>
  <c r="H5" i="4"/>
  <c r="H4" i="4"/>
  <c r="J4" i="4"/>
  <c r="I4" i="4"/>
  <c r="K4" i="4"/>
  <c r="K36" i="4"/>
  <c r="K37" i="4"/>
  <c r="K38" i="4"/>
  <c r="I11" i="4"/>
  <c r="J11" i="4"/>
  <c r="K11" i="4"/>
  <c r="I12" i="4"/>
  <c r="J12" i="4"/>
  <c r="K12" i="4"/>
  <c r="I14" i="4"/>
  <c r="J14" i="4"/>
  <c r="K14" i="4"/>
  <c r="I15" i="4"/>
  <c r="J15" i="4"/>
  <c r="I16" i="4"/>
  <c r="J16" i="4"/>
  <c r="K16" i="4"/>
  <c r="I17" i="4"/>
  <c r="J17" i="4"/>
  <c r="I18" i="4"/>
  <c r="J18" i="4"/>
  <c r="I36" i="4"/>
  <c r="J36" i="4"/>
  <c r="I37" i="4"/>
  <c r="J37" i="4"/>
  <c r="I38" i="4"/>
  <c r="J38" i="4"/>
  <c r="I39" i="4"/>
  <c r="J39" i="4"/>
  <c r="K34" i="4"/>
  <c r="K33" i="4"/>
  <c r="K32" i="4"/>
  <c r="J35" i="4"/>
  <c r="I35" i="4"/>
  <c r="J34" i="4"/>
  <c r="I34" i="4"/>
  <c r="J33" i="4"/>
  <c r="I33" i="4"/>
  <c r="J32" i="4"/>
  <c r="I32" i="4"/>
  <c r="J22" i="4"/>
  <c r="J23" i="4"/>
  <c r="F99" i="4"/>
  <c r="K99" i="4" s="1"/>
  <c r="F100" i="4"/>
  <c r="K100" i="4" s="1"/>
  <c r="F101" i="4"/>
  <c r="K101" i="4" s="1"/>
  <c r="F102" i="4"/>
  <c r="K102" i="4" s="1"/>
  <c r="F103" i="4"/>
  <c r="K103" i="4" s="1"/>
  <c r="F104" i="4"/>
  <c r="K104" i="4" s="1"/>
  <c r="F105" i="4"/>
  <c r="K105" i="4" s="1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98" i="4"/>
  <c r="J98" i="4"/>
  <c r="F98" i="4"/>
  <c r="K98" i="4" s="1"/>
  <c r="H8" i="4" l="1"/>
  <c r="I109" i="4"/>
  <c r="I110" i="4"/>
  <c r="I108" i="4"/>
  <c r="J109" i="4"/>
  <c r="J110" i="4"/>
  <c r="J108" i="4"/>
  <c r="I95" i="4"/>
  <c r="I94" i="4"/>
  <c r="J95" i="4"/>
  <c r="J94" i="4"/>
  <c r="J91" i="4"/>
  <c r="J90" i="4"/>
  <c r="I91" i="4"/>
  <c r="I90" i="4"/>
  <c r="I87" i="4"/>
  <c r="I79" i="4"/>
  <c r="I80" i="4"/>
  <c r="I81" i="4"/>
  <c r="I82" i="4"/>
  <c r="I83" i="4"/>
  <c r="I84" i="4"/>
  <c r="I85" i="4"/>
  <c r="I86" i="4"/>
  <c r="I78" i="4"/>
  <c r="J87" i="4"/>
  <c r="J79" i="4"/>
  <c r="J80" i="4"/>
  <c r="J81" i="4"/>
  <c r="J82" i="4"/>
  <c r="J83" i="4"/>
  <c r="J84" i="4"/>
  <c r="J85" i="4"/>
  <c r="J86" i="4"/>
  <c r="J78" i="4"/>
  <c r="J54" i="4"/>
  <c r="J55" i="4"/>
  <c r="J56" i="4"/>
  <c r="J57" i="4"/>
  <c r="J58" i="4"/>
  <c r="J59" i="4"/>
  <c r="J60" i="4"/>
  <c r="J43" i="4"/>
  <c r="J44" i="4"/>
  <c r="J45" i="4"/>
  <c r="J46" i="4"/>
  <c r="J47" i="4"/>
  <c r="J48" i="4"/>
  <c r="J49" i="4"/>
  <c r="J50" i="4"/>
  <c r="J51" i="4"/>
  <c r="J42" i="4"/>
  <c r="J61" i="4"/>
  <c r="J62" i="4"/>
  <c r="J63" i="4"/>
  <c r="J64" i="4"/>
  <c r="J65" i="4"/>
  <c r="J66" i="4"/>
  <c r="J67" i="4"/>
  <c r="J68" i="4"/>
  <c r="J70" i="4"/>
  <c r="J71" i="4"/>
  <c r="J72" i="4"/>
  <c r="J73" i="4"/>
  <c r="J74" i="4"/>
  <c r="J75" i="4"/>
  <c r="J69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55" i="4"/>
  <c r="I56" i="4"/>
  <c r="I57" i="4"/>
  <c r="I58" i="4"/>
  <c r="I59" i="4"/>
  <c r="I60" i="4"/>
  <c r="I54" i="4"/>
  <c r="I43" i="4"/>
  <c r="I44" i="4"/>
  <c r="I45" i="4"/>
  <c r="I46" i="4"/>
  <c r="I47" i="4"/>
  <c r="I48" i="4"/>
  <c r="I49" i="4"/>
  <c r="I50" i="4"/>
  <c r="I51" i="4"/>
  <c r="I42" i="4"/>
  <c r="I19" i="4"/>
  <c r="I20" i="4"/>
  <c r="I21" i="4"/>
  <c r="I23" i="4"/>
  <c r="I24" i="4"/>
  <c r="I25" i="4"/>
  <c r="I26" i="4"/>
  <c r="I27" i="4"/>
  <c r="I28" i="4"/>
  <c r="I29" i="4"/>
  <c r="I30" i="4"/>
  <c r="I31" i="4"/>
  <c r="J31" i="4"/>
  <c r="K31" i="4"/>
  <c r="J30" i="4"/>
  <c r="K30" i="4"/>
  <c r="J29" i="4"/>
  <c r="K29" i="4"/>
  <c r="J28" i="4"/>
  <c r="K28" i="4"/>
  <c r="J27" i="4"/>
  <c r="K27" i="4"/>
  <c r="J26" i="4"/>
  <c r="K26" i="4"/>
  <c r="J25" i="4"/>
  <c r="K25" i="4"/>
  <c r="J24" i="4"/>
  <c r="K24" i="4"/>
  <c r="K23" i="4"/>
  <c r="K22" i="4"/>
  <c r="J21" i="4"/>
  <c r="K21" i="4"/>
  <c r="J20" i="4"/>
  <c r="K20" i="4"/>
  <c r="J19" i="4"/>
  <c r="K19" i="4"/>
  <c r="K18" i="4"/>
  <c r="K17" i="4"/>
  <c r="F110" i="4"/>
  <c r="K110" i="4" s="1"/>
  <c r="F109" i="4"/>
  <c r="K109" i="4" s="1"/>
  <c r="F108" i="4"/>
  <c r="K108" i="4" s="1"/>
  <c r="F95" i="4"/>
  <c r="K95" i="4" s="1"/>
  <c r="F94" i="4"/>
  <c r="K94" i="4" s="1"/>
  <c r="F91" i="4"/>
  <c r="K91" i="4" s="1"/>
  <c r="F90" i="4"/>
  <c r="K90" i="4" s="1"/>
  <c r="F87" i="4"/>
  <c r="K87" i="4" s="1"/>
  <c r="F86" i="4"/>
  <c r="K86" i="4" s="1"/>
  <c r="F85" i="4"/>
  <c r="K85" i="4" s="1"/>
  <c r="F84" i="4"/>
  <c r="K84" i="4" s="1"/>
  <c r="F83" i="4"/>
  <c r="K83" i="4" s="1"/>
  <c r="F82" i="4"/>
  <c r="K82" i="4" s="1"/>
  <c r="F81" i="4"/>
  <c r="K81" i="4" s="1"/>
  <c r="F80" i="4"/>
  <c r="K80" i="4" s="1"/>
  <c r="F79" i="4"/>
  <c r="K79" i="4" s="1"/>
  <c r="F78" i="4"/>
  <c r="K78" i="4" s="1"/>
  <c r="F75" i="4"/>
  <c r="K75" i="4" s="1"/>
  <c r="F74" i="4"/>
  <c r="K74" i="4" s="1"/>
  <c r="F73" i="4"/>
  <c r="K73" i="4" s="1"/>
  <c r="F72" i="4"/>
  <c r="K72" i="4" s="1"/>
  <c r="F71" i="4"/>
  <c r="K71" i="4" s="1"/>
  <c r="F70" i="4"/>
  <c r="K70" i="4" s="1"/>
  <c r="F69" i="4"/>
  <c r="K69" i="4" s="1"/>
  <c r="F68" i="4"/>
  <c r="K68" i="4" s="1"/>
  <c r="F67" i="4"/>
  <c r="K67" i="4" s="1"/>
  <c r="F66" i="4"/>
  <c r="K66" i="4" s="1"/>
  <c r="F65" i="4"/>
  <c r="K65" i="4" s="1"/>
  <c r="F64" i="4"/>
  <c r="K64" i="4" s="1"/>
  <c r="F63" i="4"/>
  <c r="K63" i="4" s="1"/>
  <c r="F62" i="4"/>
  <c r="K62" i="4" s="1"/>
  <c r="F61" i="4"/>
  <c r="K61" i="4" s="1"/>
  <c r="F60" i="4"/>
  <c r="K60" i="4" s="1"/>
  <c r="F59" i="4"/>
  <c r="K59" i="4" s="1"/>
  <c r="F58" i="4"/>
  <c r="K58" i="4" s="1"/>
  <c r="F57" i="4"/>
  <c r="K57" i="4" s="1"/>
  <c r="F56" i="4"/>
  <c r="K56" i="4" s="1"/>
  <c r="F55" i="4"/>
  <c r="K55" i="4" s="1"/>
  <c r="F54" i="4"/>
  <c r="K54" i="4" s="1"/>
  <c r="F51" i="4"/>
  <c r="K51" i="4" s="1"/>
  <c r="F50" i="4"/>
  <c r="K50" i="4" s="1"/>
  <c r="F49" i="4"/>
  <c r="K49" i="4" s="1"/>
  <c r="F48" i="4"/>
  <c r="K48" i="4" s="1"/>
  <c r="F47" i="4"/>
  <c r="K47" i="4" s="1"/>
  <c r="F46" i="4"/>
  <c r="K46" i="4" s="1"/>
  <c r="F45" i="4"/>
  <c r="K45" i="4" s="1"/>
  <c r="F44" i="4"/>
  <c r="K44" i="4" s="1"/>
  <c r="F43" i="4"/>
  <c r="K43" i="4" s="1"/>
  <c r="F42" i="4"/>
  <c r="K42" i="4" s="1"/>
  <c r="I5" i="4" l="1"/>
  <c r="I8" i="4" s="1"/>
  <c r="J5" i="4"/>
  <c r="J8" i="4" s="1"/>
  <c r="K5" i="4"/>
  <c r="K8" i="4" s="1"/>
</calcChain>
</file>

<file path=xl/comments1.xml><?xml version="1.0" encoding="utf-8"?>
<comments xmlns="http://schemas.openxmlformats.org/spreadsheetml/2006/main">
  <authors>
    <author>Пользователь</author>
    <author>admin</author>
  </authors>
  <commentList>
    <comment ref="B1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>
      <text/>
    </comment>
    <comment ref="B14" authorId="0">
      <text/>
    </comment>
    <comment ref="B15" authorId="0">
      <text/>
    </comment>
    <comment ref="B16" authorId="0">
      <text/>
    </comment>
    <comment ref="B17" authorId="0">
      <text/>
    </comment>
    <comment ref="B18" authorId="0">
      <text/>
    </comment>
    <comment ref="B19" authorId="0">
      <text/>
    </comment>
    <comment ref="B20" authorId="0">
      <text/>
    </comment>
    <comment ref="B21" authorId="0">
      <text/>
    </comment>
    <comment ref="B22" authorId="0">
      <text/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>
      <text/>
    </comment>
    <comment ref="B27" authorId="0">
      <text/>
    </comment>
    <comment ref="B28" authorId="0">
      <text/>
    </comment>
    <comment ref="B29" authorId="0">
      <text/>
    </comment>
    <comment ref="B30" authorId="0">
      <text/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1">
      <text/>
    </comment>
    <comment ref="B33" authorId="1">
      <text/>
    </comment>
    <comment ref="B34" authorId="1">
      <text/>
    </comment>
    <comment ref="B35" authorId="1">
      <text/>
    </comment>
    <comment ref="B36" authorId="1">
      <text/>
    </comment>
    <comment ref="B37" authorId="1">
      <text/>
    </comment>
    <comment ref="B38" authorId="1">
      <text/>
    </comment>
    <comment ref="B39" authorId="1">
      <text/>
    </comment>
    <comment ref="B42" authorId="0">
      <text/>
    </comment>
    <comment ref="B43" authorId="0">
      <text/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6" authorId="0">
      <text/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9" authorId="0">
      <text/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7" authorId="0">
      <text/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9" authorId="0">
      <text/>
    </comment>
    <comment ref="B6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4" authorId="0">
      <text/>
    </comment>
    <comment ref="B65" authorId="0">
      <text/>
    </comment>
    <comment ref="B66" authorId="0">
      <text/>
    </comment>
    <comment ref="B67" authorId="0">
      <text/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3" authorId="0">
      <text/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>
      <text/>
    </comment>
    <comment ref="B79" authorId="0">
      <text/>
    </comment>
    <comment ref="B80" authorId="0">
      <text/>
    </comment>
    <comment ref="B81" authorId="0">
      <text/>
    </comment>
    <comment ref="B82" authorId="0">
      <text/>
    </comment>
    <comment ref="B8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5" authorId="0">
      <text/>
    </comment>
    <comment ref="B86" authorId="0">
      <text/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1" authorId="0">
      <text/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8" authorId="0">
      <text/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0" authorId="0">
      <text/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2" authorId="0">
      <text/>
    </comment>
    <comment ref="B103" authorId="0">
      <text/>
    </comment>
    <comment ref="B104" authorId="0">
      <text/>
    </comment>
    <comment ref="B105" authorId="0">
      <text/>
    </comment>
    <comment ref="B108" authorId="0">
      <text/>
    </comment>
    <comment ref="B109" authorId="0">
      <text/>
    </comment>
    <comment ref="B110" authorId="0">
      <text/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4" authorId="0">
      <text/>
    </comment>
    <comment ref="B116" authorId="0">
      <text/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8" authorId="0">
      <text/>
    </comment>
    <comment ref="B119" authorId="0">
      <text/>
    </comment>
    <comment ref="B120" authorId="0">
      <text/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3" authorId="0">
      <text/>
    </comment>
    <comment ref="B125" authorId="0">
      <text/>
    </comment>
    <comment ref="B126" authorId="0">
      <text/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1" authorId="0">
      <text/>
    </comment>
    <comment ref="B133" authorId="1">
      <text/>
    </comment>
    <comment ref="B134" authorId="1">
      <text/>
    </comment>
    <comment ref="B135" authorId="1">
      <text/>
    </comment>
    <comment ref="B136" authorId="1">
      <text/>
    </comment>
    <comment ref="B137" authorId="1">
      <text/>
    </comment>
    <comment ref="B138" authorId="1">
      <text/>
    </comment>
    <comment ref="B139" authorId="1">
      <text/>
    </comment>
    <comment ref="B140" authorId="1">
      <text/>
    </comment>
  </commentList>
</comments>
</file>

<file path=xl/sharedStrings.xml><?xml version="1.0" encoding="utf-8"?>
<sst xmlns="http://schemas.openxmlformats.org/spreadsheetml/2006/main" count="479" uniqueCount="254">
  <si>
    <t>"SHOTCORN"Сухие завтраки экструдированные, палочки кукурузные с "кондитерской глазурью" (80 г./20)</t>
  </si>
  <si>
    <t>УТ-00003465</t>
  </si>
  <si>
    <t>Вафли неглазированные "Со вкусом вареной сгущенки" 3,5 кг</t>
  </si>
  <si>
    <t>УТ-00002797</t>
  </si>
  <si>
    <t>Вафли неглазированные "Со вкусом сливок" 3,5 кг</t>
  </si>
  <si>
    <t>УТ-00002796</t>
  </si>
  <si>
    <t>Вафли неглазированные "Со вкусом шоколада" 3,5 кг</t>
  </si>
  <si>
    <t>УТ-00002795</t>
  </si>
  <si>
    <t>Десерт "Банановый" в "кондитерской" глазури, 40 г.</t>
  </si>
  <si>
    <t>УТ-00002888</t>
  </si>
  <si>
    <t>Десерт "Карамель и печенье" в "кондитерской" глазури, 40 г.</t>
  </si>
  <si>
    <t>УТ-00002889</t>
  </si>
  <si>
    <t>Десерт "Картошка" в "кондитерской" глазури, 40 г.</t>
  </si>
  <si>
    <t>УТ-00002886</t>
  </si>
  <si>
    <t>Десерт "Клубничный" в "кондитерской" глазури, 40 г.</t>
  </si>
  <si>
    <t>УТ-00002887</t>
  </si>
  <si>
    <t>Десерт "Медовик" в "кондитерской" глазури ароматизированный,40 г.</t>
  </si>
  <si>
    <t>УТ-00002885</t>
  </si>
  <si>
    <t>УТ-00003631</t>
  </si>
  <si>
    <t>УТ-00003635</t>
  </si>
  <si>
    <t>Десерт "Сгущенное молоко и печенье" в "кондитерской" глазури, 40 г.</t>
  </si>
  <si>
    <t>УТ-00002890</t>
  </si>
  <si>
    <t>УТ-00003634</t>
  </si>
  <si>
    <t>Десерт "Шоколадный" в "кондитерской" глазури, 40 г.</t>
  </si>
  <si>
    <t>УТ-00002891</t>
  </si>
  <si>
    <t>УТ-00003632</t>
  </si>
  <si>
    <t>УТ-00003633</t>
  </si>
  <si>
    <t>УТ-00003636</t>
  </si>
  <si>
    <t>Печенье сахарное "К Чаю"  4,5 кг</t>
  </si>
  <si>
    <t>УТ-00002551</t>
  </si>
  <si>
    <t>Печенье сахарное "Родина" вкус "Кокос" 4,8 кг</t>
  </si>
  <si>
    <t>УТ-00002998</t>
  </si>
  <si>
    <t>Печенье сахарное "Родина" вкус "Крем-Брюле" 4,8 кг</t>
  </si>
  <si>
    <t>УТ-00002872</t>
  </si>
  <si>
    <t>Печенье сахарное "Родина" вкус "Лесные ягоды" 4,8 кг</t>
  </si>
  <si>
    <t>УТ-00002997</t>
  </si>
  <si>
    <t>УТ-00003383</t>
  </si>
  <si>
    <t>Печенье сахарное Ванильное 4,5 кг.</t>
  </si>
  <si>
    <t>УТ-00002627</t>
  </si>
  <si>
    <t>Печенье сахарное Земляничное 4,8 кг.</t>
  </si>
  <si>
    <t>УТ-00002858</t>
  </si>
  <si>
    <t>Печенье сахарное К Кофе 4,5 кг.</t>
  </si>
  <si>
    <t>УТ-00002622</t>
  </si>
  <si>
    <t>Печенье сахарное Классическое полусладкое 4,5 кг.</t>
  </si>
  <si>
    <t>УТ-00002630</t>
  </si>
  <si>
    <t>Печенье сахарное Лимонное 4,5 кг.</t>
  </si>
  <si>
    <t>УТ-00002625</t>
  </si>
  <si>
    <t>Печенье сахарное с сыром  4,5 кг</t>
  </si>
  <si>
    <t>УТ-00003346</t>
  </si>
  <si>
    <t>Печенье сахарное Сгущенное молоко 4,8 кг.</t>
  </si>
  <si>
    <t>УТ-00002857</t>
  </si>
  <si>
    <t>Печенье сахарное Сливочное  4,8 кг.</t>
  </si>
  <si>
    <t>УТ-00002851</t>
  </si>
  <si>
    <t>Печенье сахарное со вкусом и ароматом "Сливок" 4,5 кг.</t>
  </si>
  <si>
    <t>УТ-00002550</t>
  </si>
  <si>
    <t>УТ-00002477</t>
  </si>
  <si>
    <t>Печенье сахарное со вкусом и ароматом "Шоколада" 4,5 кг.</t>
  </si>
  <si>
    <t>УТ-00002563</t>
  </si>
  <si>
    <t>УТ-00002853</t>
  </si>
  <si>
    <t>УТ-00002628</t>
  </si>
  <si>
    <t>Печенье сахарное Шоколадно-Ореховое 4,8 кг</t>
  </si>
  <si>
    <t>УТ-00002996</t>
  </si>
  <si>
    <t>Печенье сахарное Шоколадное 4,8 кг.</t>
  </si>
  <si>
    <t>УТ-00002992</t>
  </si>
  <si>
    <t>Печенье сдобное со злаками 3 кг</t>
  </si>
  <si>
    <t>УТ-00003587</t>
  </si>
  <si>
    <t>Сдобное овсяное с корицей 3 кг.</t>
  </si>
  <si>
    <t>УТ-00003582</t>
  </si>
  <si>
    <t>ФАС. Печенье  "Банановое" (210 г./14 шт./2,94кг.)</t>
  </si>
  <si>
    <t>УТ-00003368</t>
  </si>
  <si>
    <t>ФАС. Печенье  "Молочное" (210 гр./14 шт./2,94кг.)</t>
  </si>
  <si>
    <t>УТ-00003507</t>
  </si>
  <si>
    <t>ФАС. Печенье  "С какао и шоколадной крошкой" (210 г./14 шт./2,94кг.)</t>
  </si>
  <si>
    <t>УТ-00003370</t>
  </si>
  <si>
    <t>ФАС. Печенье "Карамельное"(210 гр./14 шт./2,94 кг.)</t>
  </si>
  <si>
    <t>УТ-00003693</t>
  </si>
  <si>
    <t>ФАС. Печенье с ароматом лаванды "Бурбонская ваниль".Без сахара. (210 гр./14 шт./2,94кг.)</t>
  </si>
  <si>
    <t>УТ-00003674</t>
  </si>
  <si>
    <t>ФАС. Печенье с кокосовой стружкой "Кокосовое" (210 г./14 шт./2,94кг.)</t>
  </si>
  <si>
    <t>УТ-00003464</t>
  </si>
  <si>
    <t>ФАС. Печенье с корицей и апельсином (210 гр./14 шт./2,94 кг.)</t>
  </si>
  <si>
    <t>УТ-00003694</t>
  </si>
  <si>
    <t>ФАС. Печенье с мукой виноградной косточки.Без сахара. (210 гр./14 шт./2,94кг.)</t>
  </si>
  <si>
    <t>УТ-00003673</t>
  </si>
  <si>
    <t>ФАС. Печенье с сыром (210 гр./14 шт./2,94 кг.)</t>
  </si>
  <si>
    <t>УТ-00003508</t>
  </si>
  <si>
    <t>ФАС. Печенье с тыквой и апельсином (210 г./14 шт./2,94кг.)</t>
  </si>
  <si>
    <t>УТ-00003463</t>
  </si>
  <si>
    <t>ФАС. Печенье сахарное "Земляничное" (1,0кг./6шт./6,0кг.)</t>
  </si>
  <si>
    <t>УТ-00003366</t>
  </si>
  <si>
    <t>ФАС. Печенье сахарное "К Завтраку" (0,3кг./16шт./4,8кг.)</t>
  </si>
  <si>
    <t>УТ-00002908</t>
  </si>
  <si>
    <t>ФАС. Печенье сахарное "К Чаю"  (0,5кг./12шт./6кг.)</t>
  </si>
  <si>
    <t>УТ-00002751</t>
  </si>
  <si>
    <t>ФАС. Печенье сахарное "Родина" вкус Земляника (100г./54шт./5,4кг.)</t>
  </si>
  <si>
    <t>УТ-00002970</t>
  </si>
  <si>
    <t>ФАС. Печенье сахарное "Родина" вкус Земляника (250г./20шт./5,0кг.)</t>
  </si>
  <si>
    <t>УТ-00002974</t>
  </si>
  <si>
    <t>ФАС. Печенье сахарное "Родина" вкус Земляника (50г./72 шт./3,6кг.)</t>
  </si>
  <si>
    <t>УТ-00002967</t>
  </si>
  <si>
    <t>ФАС. Печенье сахарное "Родина" вкус Лесные ягоды (100г./54шт./5,4кг.)</t>
  </si>
  <si>
    <t>УТ-00002972</t>
  </si>
  <si>
    <t>ФАС. Печенье сахарное "Родина" вкус Лесные ягоды (250г./20шт./5,0кг.)</t>
  </si>
  <si>
    <t>УТ-00002976</t>
  </si>
  <si>
    <t>ФАС. Печенье сахарное "Родина" вкус Лесные ягоды (50г./72 шт./3,6кг.)</t>
  </si>
  <si>
    <t>УТ-00002968</t>
  </si>
  <si>
    <t>ФАС. Печенье сахарное "Родина" вкус Топленое молоко (100г./54 шт./5,4кг.)</t>
  </si>
  <si>
    <t>УТ-00002969</t>
  </si>
  <si>
    <t>ФАС. Печенье сахарное "Родина" вкус Топленое молоко (250г./20 шт./5,0кг.)</t>
  </si>
  <si>
    <t>УТ-00002973</t>
  </si>
  <si>
    <t>ФАС. Печенье сахарное "Родина" вкус Топленое молоко (50г./72 шт./3,6кг.)</t>
  </si>
  <si>
    <t>УТ-00002965</t>
  </si>
  <si>
    <t>ФАС. Печенье сахарное "Родина" вкус Шоколад (100г./54шт./5,4кг.)</t>
  </si>
  <si>
    <t>УТ-00002971</t>
  </si>
  <si>
    <t>ФАС. Печенье сахарное "Родина" вкус Шоколад (250г./20шт./5,0кг.)</t>
  </si>
  <si>
    <t>УТ-00002975</t>
  </si>
  <si>
    <t>ФАС. Печенье сахарное "Родина" вкус Шоколад (50г./72 шт./3,6кг.)</t>
  </si>
  <si>
    <t>УТ-00002966</t>
  </si>
  <si>
    <t>ФАС. Печенье сахарное "Творожное" (50г./72 шт./3,6кг.)</t>
  </si>
  <si>
    <t>УТ-00003302</t>
  </si>
  <si>
    <t>ФАС. Печенье сахарное "Творожное"(100г./54 шт./5,4кг.)</t>
  </si>
  <si>
    <t>УТ-00003303</t>
  </si>
  <si>
    <t>ФАС. Печенье сахарное "Творожное"(250г./20 шт./5,0кг.)</t>
  </si>
  <si>
    <t>УТ-00003304</t>
  </si>
  <si>
    <t>ФАС. Печенье сахарное "Топленое молоко" (0,5кг./ 12шт./6,0кг.)</t>
  </si>
  <si>
    <t>УТ-00003468</t>
  </si>
  <si>
    <t>ФАС. Печенье сахарное "Топленое молоко" (1,0кг./6шт./6,0кг.)</t>
  </si>
  <si>
    <t>УТ-00003361</t>
  </si>
  <si>
    <t>ФАС. Печенье сахарное Мини.Ассорти №1  (0,6кг./10шт./6кг.)</t>
  </si>
  <si>
    <t>УТ-00002788</t>
  </si>
  <si>
    <t>ФАС. Печенье сахарное с корицей (100г./54 шт./5,4кг.)</t>
  </si>
  <si>
    <t>УТ-00003297</t>
  </si>
  <si>
    <t>ФАС. Печенье сахарное с корицей (250г./20 шт./5,0кг.)</t>
  </si>
  <si>
    <t>УТ-00003298</t>
  </si>
  <si>
    <t>ФАС. Печенье сахарное с корицей (50г./72 шт./3,6кг.)</t>
  </si>
  <si>
    <t>УТ-00003296</t>
  </si>
  <si>
    <t>ФАС. Печенье сахарное с сыром  (50г./72 шт./3,6кг.)</t>
  </si>
  <si>
    <t>УТ-00003299</t>
  </si>
  <si>
    <t>ФАС. Печенье сахарное с сыром (100г./54 шт./5,4кг.)</t>
  </si>
  <si>
    <t>УТ-00003300</t>
  </si>
  <si>
    <t>ФАС. Печенье сахарное с сыром (250г./20 шт./5,0кг.)</t>
  </si>
  <si>
    <t>УТ-00003301</t>
  </si>
  <si>
    <t>ФАС. Печенье сахарное с темной глазурью "Классическое"  (130г./48шт./6,24кг.)</t>
  </si>
  <si>
    <t>УТ-00003252</t>
  </si>
  <si>
    <t>ФАС.Печенье сахарное "Сливочное" (Детское) (0,5кг./12 шт./6кг.)</t>
  </si>
  <si>
    <t>УТ-00003421</t>
  </si>
  <si>
    <t>ФАС.Печенье сахарное "Сливочное" (Детское) (1,0кг./6 шт./6кг.)</t>
  </si>
  <si>
    <t>УТ-00003381</t>
  </si>
  <si>
    <t>ФАС.Печенье сахарное со злаками(1,0кг./6 шт./6кг.)</t>
  </si>
  <si>
    <t>УТ-00003097</t>
  </si>
  <si>
    <t>ФАС.Сдобное с корицей (0,317кг./14 шт./4,438кг.)</t>
  </si>
  <si>
    <t>УТ-00003550</t>
  </si>
  <si>
    <t>ФАС.Сдобное со злаками (0,317кг./14 шт./4,438кг.)</t>
  </si>
  <si>
    <t>УТ-00003549</t>
  </si>
  <si>
    <t>Печенье сахарное Чайное 4,5 кг</t>
  </si>
  <si>
    <t>Артикул</t>
  </si>
  <si>
    <t>Наименование</t>
  </si>
  <si>
    <t>Цена за 1кг</t>
  </si>
  <si>
    <t>Цена за короб</t>
  </si>
  <si>
    <t>Срок годности</t>
  </si>
  <si>
    <t>8 мес.</t>
  </si>
  <si>
    <t>12 мес.</t>
  </si>
  <si>
    <t>6 мес.</t>
  </si>
  <si>
    <t>Цена за 1шт</t>
  </si>
  <si>
    <t>ФАС. Печенье сахарное "Земляничное" (0,5кг./ 12шт./6,0кг.)</t>
  </si>
  <si>
    <t>УТ-00003700</t>
  </si>
  <si>
    <t>Кукурузные палочки с глазурью ТМ "Shotcorn"</t>
  </si>
  <si>
    <t>Сахарное печенье. Весовое. ТМ "Родина"</t>
  </si>
  <si>
    <t>Сдобное печенье. Весовое. ТМ "Родина"</t>
  </si>
  <si>
    <t>Вафли. Весовые. ТМ "Родина"</t>
  </si>
  <si>
    <t>Шоколадные батончики ТМ "Родина" (40г / 20шт в шб / 8 шб в коробе)</t>
  </si>
  <si>
    <t>Шоколадные батончики ТМ "Shotcorn" БЕЗ САХАРА (40г / 20шт в шб / 8 шб в коробе)</t>
  </si>
  <si>
    <t>Десерт "Ежевика и малина". Без сахара, обогащенный коллагеном</t>
  </si>
  <si>
    <t>Десерт "Кокосовый". Без сахара, обогащенный протеином</t>
  </si>
  <si>
    <t>Десерт "Соленая карамель". Без сахара</t>
  </si>
  <si>
    <t>Десерт "Какао и печенье". Без сахара, обогащенный, витаминизированный</t>
  </si>
  <si>
    <t>Десерт "Тирамису". Без сахара, обогащенный, витаминизированный</t>
  </si>
  <si>
    <t>Десерт "Марципан". Без сахара, обогащенный, витаминизированный</t>
  </si>
  <si>
    <t>Сахарное печенье. Фасованное. ТМ "Родина". Цветной флоупак: 250г, 100г, 50г</t>
  </si>
  <si>
    <t>Сдобное печенье. Фасованное. ТМ "Родина". Цветной флоупак: 317г</t>
  </si>
  <si>
    <t>ФАС.Сдобное овсяное с изюмом (0,450кг./12 шт./5,4кг.)</t>
  </si>
  <si>
    <t>Вес, гр</t>
  </si>
  <si>
    <t>Шт в кор.</t>
  </si>
  <si>
    <t>Вес заказа</t>
  </si>
  <si>
    <t>Заказ коробок</t>
  </si>
  <si>
    <t>Объём заказа</t>
  </si>
  <si>
    <t>Вес, кг</t>
  </si>
  <si>
    <t>Сумма заказа</t>
  </si>
  <si>
    <t>Итого по заказу</t>
  </si>
  <si>
    <t>Сахарное печенье. Фасованное. ТМ "Родина". Прозрачный пакет: 1000г, 600г, 500г, 300г</t>
  </si>
  <si>
    <t>Коробок, шт</t>
  </si>
  <si>
    <t>Сумма, руб</t>
  </si>
  <si>
    <t>Прайс-лист</t>
  </si>
  <si>
    <t>Объём, м³</t>
  </si>
  <si>
    <t xml:space="preserve">Печенье сахарное Топленое молоко 4,8 кг. </t>
  </si>
  <si>
    <t>подходит для детского питания (СГР)</t>
  </si>
  <si>
    <t xml:space="preserve">УТ-00003766										</t>
  </si>
  <si>
    <t>ФАС.Сдобное овсяное с шоколадными каплями (0,450кг./12 шт./5,4кг.)</t>
  </si>
  <si>
    <t xml:space="preserve">УТ-00003765										</t>
  </si>
  <si>
    <t>ФАС.Сдобное "Домашнее банановое" (0,450кг./12 шт./5,4кг.)</t>
  </si>
  <si>
    <t>ФАС.Сдобное "Домашнее творожное" (0,450кг./12 шт./5,4кг.)</t>
  </si>
  <si>
    <t>ФАС.Сдобное овсяное с клюквой (0,450кг./12 шт./5,4кг.)</t>
  </si>
  <si>
    <t>ФАС.Сдобное со вкусом и ароматом "Лимон-Мята" (0,450кг./12 шт./5,4кг.)</t>
  </si>
  <si>
    <t>ФАС.Сдобное со злаками (0,450кг./12 шт./5,4кг.)</t>
  </si>
  <si>
    <t>Сдобное печенье. Фасованное. ТМ "Родина". Прозрачный пакет: 450г</t>
  </si>
  <si>
    <t>УТ-00003881</t>
  </si>
  <si>
    <t>УТ-00003880</t>
  </si>
  <si>
    <t>ФАС.Сдобное овсяное с корицей (0,450кг./12 шт./5,4кг.)</t>
  </si>
  <si>
    <t>УТ-00003882</t>
  </si>
  <si>
    <t>УТ-00003884</t>
  </si>
  <si>
    <t>УТ-00003883</t>
  </si>
  <si>
    <t>УТ-00003885</t>
  </si>
  <si>
    <t>Печенье сахарное "Творожное"  4,5 кг</t>
  </si>
  <si>
    <t>Печенье. Фасованное. ТМ "Родина". Цветной флоупак: 210г</t>
  </si>
  <si>
    <t>Печенье "Карамельное".1,5кг.</t>
  </si>
  <si>
    <t>УТ-00003849</t>
  </si>
  <si>
    <t>Печенье с корицей и апельсином.1,5кг.</t>
  </si>
  <si>
    <t>УТ-00003848</t>
  </si>
  <si>
    <t>Печенье "Банановое".1,5кг</t>
  </si>
  <si>
    <t>Печенье "Молочное".1,5кг</t>
  </si>
  <si>
    <t>УТ-00003896</t>
  </si>
  <si>
    <t>УТ-00003897</t>
  </si>
  <si>
    <t>Печенье "Мультизлаковое". Без сахара 1,5кг.</t>
  </si>
  <si>
    <t>Печенье с мукой виноградной косточки. Без сахара 1,5кг.</t>
  </si>
  <si>
    <t>Печенье с Матчей. Без сахара 1,5кг.</t>
  </si>
  <si>
    <t>Печенье с черникой. Без сахара 1,5кг.</t>
  </si>
  <si>
    <t>УТ-00003847</t>
  </si>
  <si>
    <t>УТ-00003846</t>
  </si>
  <si>
    <t>УТ-00003845</t>
  </si>
  <si>
    <t>УТ-00003844</t>
  </si>
  <si>
    <t>Конфеты ТМ "Родина" (гофрокороб 1,5кг)</t>
  </si>
  <si>
    <t>Конфеты, «Десерт Карамель и печенье», 1.5кг</t>
  </si>
  <si>
    <t>Конфеты, «Десерт Картошка», 1.5кг</t>
  </si>
  <si>
    <t>Конфеты, «Десерт Клубничный», 1.5кг</t>
  </si>
  <si>
    <t>Конфеты, «Десерт Медовик», 1.5кг</t>
  </si>
  <si>
    <t>Конфеты, «Десерт Варёная сгущёнка и печенье», 1.5кг</t>
  </si>
  <si>
    <t>Конфеты, «Десерт Шоколадный», 1.5кг</t>
  </si>
  <si>
    <t>Конфеты, «Десерт Ассорти» (4 вкуса), 1.5кг</t>
  </si>
  <si>
    <t>Конфеты, «Десерт Банановый», 1.5кг</t>
  </si>
  <si>
    <t>ОБЩИЙ ИТОГ СО ВСЕХ СТРАНИЦ</t>
  </si>
  <si>
    <t>УТ-00003903</t>
  </si>
  <si>
    <t>УТ-00003898</t>
  </si>
  <si>
    <t>УТ-00003899</t>
  </si>
  <si>
    <t>УТ-00003900</t>
  </si>
  <si>
    <t>УТ-00003901</t>
  </si>
  <si>
    <t>УТ-00003902</t>
  </si>
  <si>
    <t>УТ-00003904</t>
  </si>
  <si>
    <t>УТ-00003905</t>
  </si>
  <si>
    <t>Печенье сахарное со вкусом и ароматом "Топленого молока" 4,5 кг.</t>
  </si>
  <si>
    <t>Печенье сахарное со вкусом и ароматом "Земляники" 4,5 кор.</t>
  </si>
  <si>
    <t>УТ-00002729</t>
  </si>
  <si>
    <t>Отдел продаж ООО ТД АЙСБЕРГ</t>
  </si>
  <si>
    <t xml:space="preserve">                                         г. Новосибирск                    25.08.2024 г</t>
  </si>
  <si>
    <t>8960-943-23-81 Татьяна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</si>
</sst>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₽&quot;"/>
    <numFmt numFmtId="165" formatCode="0.0"/>
  </numFmts>
  <fonts count="10" x14ac:knownFonts="1">
    <font>
      <sz val="8"/>
      <name val="Arial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theme="0"/>
      <name val="Arial"/>
      <family val="2"/>
      <charset val="204"/>
    </font>
    <font>
      <sz val="8"/>
      <color theme="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theme="0"/>
      </right>
      <top/>
      <bottom style="hair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3" borderId="1" xfId="0" applyFont="1" applyFill="1" applyBorder="1" applyAlignment="1">
      <alignment horizontal="left" vertical="top" wrapText="1"/>
    </xf>
    <xf numFmtId="164" fontId="1" fillId="3" borderId="1" xfId="0" applyNumberFormat="1" applyFont="1" applyFill="1" applyBorder="1"/>
    <xf numFmtId="0" fontId="1" fillId="3" borderId="1" xfId="0" applyFont="1" applyFill="1" applyBorder="1" applyAlignment="1">
      <alignment horizontal="right"/>
    </xf>
    <xf numFmtId="0" fontId="1" fillId="3" borderId="1" xfId="0" applyFont="1" applyFill="1" applyBorder="1"/>
    <xf numFmtId="0" fontId="3" fillId="4" borderId="2" xfId="0" applyFont="1" applyFill="1" applyBorder="1"/>
    <xf numFmtId="0" fontId="3" fillId="4" borderId="2" xfId="0" applyFont="1" applyFill="1" applyBorder="1" applyAlignment="1">
      <alignment horizontal="right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/>
    <xf numFmtId="0" fontId="4" fillId="2" borderId="3" xfId="0" applyFont="1" applyFill="1" applyBorder="1" applyAlignment="1">
      <alignment vertical="top" wrapText="1"/>
    </xf>
    <xf numFmtId="164" fontId="1" fillId="3" borderId="1" xfId="0" applyNumberFormat="1" applyFont="1" applyFill="1" applyBorder="1" applyAlignment="1">
      <alignment horizontal="right"/>
    </xf>
    <xf numFmtId="0" fontId="2" fillId="0" borderId="0" xfId="0" applyFont="1"/>
    <xf numFmtId="0" fontId="1" fillId="3" borderId="1" xfId="0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center" vertical="top" wrapText="1"/>
    </xf>
    <xf numFmtId="0" fontId="3" fillId="5" borderId="2" xfId="0" applyFont="1" applyFill="1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5" fillId="0" borderId="4" xfId="0" applyFont="1" applyBorder="1"/>
    <xf numFmtId="0" fontId="2" fillId="0" borderId="4" xfId="0" applyFont="1" applyBorder="1"/>
    <xf numFmtId="165" fontId="1" fillId="3" borderId="1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0" fontId="0" fillId="0" borderId="8" xfId="0" applyBorder="1"/>
    <xf numFmtId="0" fontId="6" fillId="0" borderId="4" xfId="0" applyFont="1" applyBorder="1"/>
    <xf numFmtId="2" fontId="1" fillId="3" borderId="1" xfId="0" applyNumberFormat="1" applyFont="1" applyFill="1" applyBorder="1" applyAlignment="1">
      <alignment vertical="center"/>
    </xf>
    <xf numFmtId="2" fontId="1" fillId="3" borderId="1" xfId="0" applyNumberFormat="1" applyFont="1" applyFill="1" applyBorder="1"/>
    <xf numFmtId="0" fontId="4" fillId="0" borderId="4" xfId="0" applyFont="1" applyBorder="1"/>
    <xf numFmtId="0" fontId="0" fillId="0" borderId="10" xfId="0" applyBorder="1"/>
    <xf numFmtId="0" fontId="4" fillId="2" borderId="3" xfId="0" applyFont="1" applyFill="1" applyBorder="1"/>
    <xf numFmtId="0" fontId="1" fillId="3" borderId="1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vertical="center" wrapText="1"/>
    </xf>
    <xf numFmtId="0" fontId="8" fillId="2" borderId="0" xfId="0" applyFont="1" applyFill="1"/>
    <xf numFmtId="0" fontId="1" fillId="7" borderId="9" xfId="0" applyFont="1" applyFill="1" applyBorder="1"/>
    <xf numFmtId="0" fontId="9" fillId="2" borderId="12" xfId="0" applyFont="1" applyFill="1" applyBorder="1"/>
    <xf numFmtId="0" fontId="1" fillId="7" borderId="13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7" borderId="14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jpe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76" Type="http://schemas.openxmlformats.org/officeDocument/2006/relationships/image" Target="../media/image78.png"/><Relationship Id="rId7" Type="http://schemas.openxmlformats.org/officeDocument/2006/relationships/image" Target="../media/image9.jpeg"/><Relationship Id="rId71" Type="http://schemas.openxmlformats.org/officeDocument/2006/relationships/image" Target="../media/image73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jpeg"/><Relationship Id="rId5" Type="http://schemas.openxmlformats.org/officeDocument/2006/relationships/image" Target="../media/image7.jpeg"/><Relationship Id="rId61" Type="http://schemas.openxmlformats.org/officeDocument/2006/relationships/image" Target="../media/image63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8" Type="http://schemas.openxmlformats.org/officeDocument/2006/relationships/image" Target="../media/image10.png"/><Relationship Id="rId51" Type="http://schemas.openxmlformats.org/officeDocument/2006/relationships/image" Target="../media/image53.jpeg"/><Relationship Id="rId72" Type="http://schemas.openxmlformats.org/officeDocument/2006/relationships/image" Target="../media/image74.png"/><Relationship Id="rId3" Type="http://schemas.openxmlformats.org/officeDocument/2006/relationships/image" Target="../media/image5.jpe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jpe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57151</xdr:rowOff>
    </xdr:from>
    <xdr:to>
      <xdr:col>1</xdr:col>
      <xdr:colOff>933449</xdr:colOff>
      <xdr:row>6</xdr:row>
      <xdr:rowOff>154797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21083231-4BA8-4C76-B2E7-E2E41BE5E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1"/>
          <a:ext cx="1724024" cy="125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11</xdr:row>
      <xdr:rowOff>19050</xdr:rowOff>
    </xdr:from>
    <xdr:to>
      <xdr:col>1</xdr:col>
      <xdr:colOff>4366260</xdr:colOff>
      <xdr:row>11</xdr:row>
      <xdr:rowOff>128588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5D440725-68A2-440C-ADFF-B2D6E52BC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82880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16</xdr:row>
      <xdr:rowOff>28575</xdr:rowOff>
    </xdr:from>
    <xdr:to>
      <xdr:col>1</xdr:col>
      <xdr:colOff>4366260</xdr:colOff>
      <xdr:row>16</xdr:row>
      <xdr:rowOff>138113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F4F88002-D12B-46C3-B17C-04307074C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314575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17</xdr:row>
      <xdr:rowOff>28575</xdr:rowOff>
    </xdr:from>
    <xdr:to>
      <xdr:col>1</xdr:col>
      <xdr:colOff>4366260</xdr:colOff>
      <xdr:row>17</xdr:row>
      <xdr:rowOff>138113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96500574-514A-4114-9F24-B5C595E87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466975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7</xdr:row>
      <xdr:rowOff>38100</xdr:rowOff>
    </xdr:from>
    <xdr:to>
      <xdr:col>2</xdr:col>
      <xdr:colOff>461010</xdr:colOff>
      <xdr:row>7</xdr:row>
      <xdr:rowOff>147638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7FB22C3E-4536-44C3-889E-258E44ED3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63830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15</xdr:row>
      <xdr:rowOff>19050</xdr:rowOff>
    </xdr:from>
    <xdr:to>
      <xdr:col>1</xdr:col>
      <xdr:colOff>4366260</xdr:colOff>
      <xdr:row>15</xdr:row>
      <xdr:rowOff>128588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30FEB843-36B9-4C75-9513-907ADB069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28600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78</xdr:row>
      <xdr:rowOff>19050</xdr:rowOff>
    </xdr:from>
    <xdr:to>
      <xdr:col>1</xdr:col>
      <xdr:colOff>4366260</xdr:colOff>
      <xdr:row>78</xdr:row>
      <xdr:rowOff>128588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6E0CBFB1-3D3A-430B-AEF7-58CDB5F47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160145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79</xdr:row>
      <xdr:rowOff>28575</xdr:rowOff>
    </xdr:from>
    <xdr:to>
      <xdr:col>1</xdr:col>
      <xdr:colOff>4366260</xdr:colOff>
      <xdr:row>79</xdr:row>
      <xdr:rowOff>138113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28178730-E2DE-4226-BE18-69C8DA168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1763375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80</xdr:row>
      <xdr:rowOff>28575</xdr:rowOff>
    </xdr:from>
    <xdr:to>
      <xdr:col>1</xdr:col>
      <xdr:colOff>4366260</xdr:colOff>
      <xdr:row>80</xdr:row>
      <xdr:rowOff>138113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A595A683-6169-4F1C-A92D-3F283C500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1915775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81</xdr:row>
      <xdr:rowOff>19050</xdr:rowOff>
    </xdr:from>
    <xdr:to>
      <xdr:col>1</xdr:col>
      <xdr:colOff>4366260</xdr:colOff>
      <xdr:row>81</xdr:row>
      <xdr:rowOff>128588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6F74438B-08AC-4983-AFD2-00AD85FC7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205865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82</xdr:row>
      <xdr:rowOff>19050</xdr:rowOff>
    </xdr:from>
    <xdr:to>
      <xdr:col>1</xdr:col>
      <xdr:colOff>4366260</xdr:colOff>
      <xdr:row>82</xdr:row>
      <xdr:rowOff>128588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7A246075-278F-4BBB-B10A-E9C21D0C7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221105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83</xdr:row>
      <xdr:rowOff>19050</xdr:rowOff>
    </xdr:from>
    <xdr:to>
      <xdr:col>1</xdr:col>
      <xdr:colOff>4366260</xdr:colOff>
      <xdr:row>83</xdr:row>
      <xdr:rowOff>128588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E2056F79-E850-4A9C-9B01-8D3A1C666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236345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4448175</xdr:colOff>
      <xdr:row>10</xdr:row>
      <xdr:rowOff>19050</xdr:rowOff>
    </xdr:from>
    <xdr:to>
      <xdr:col>1</xdr:col>
      <xdr:colOff>4366260</xdr:colOff>
      <xdr:row>10</xdr:row>
      <xdr:rowOff>128588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1565DEF6-6433-43A0-B2AB-773DA8719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676400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4456044</xdr:colOff>
      <xdr:row>12</xdr:row>
      <xdr:rowOff>24848</xdr:rowOff>
    </xdr:from>
    <xdr:to>
      <xdr:col>1</xdr:col>
      <xdr:colOff>4366509</xdr:colOff>
      <xdr:row>12</xdr:row>
      <xdr:rowOff>134386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35A4AD57-C337-4315-82F2-9405FBAE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892" y="2004391"/>
          <a:ext cx="219075" cy="10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40"/>
  <sheetViews>
    <sheetView tabSelected="1" zoomScale="115" zoomScaleNormal="115" workbookViewId="0">
      <selection activeCell="G2" sqref="G2"/>
    </sheetView>
  </sheetViews>
  <sheetFormatPr defaultColWidth="23.6640625" defaultRowHeight="11.25" x14ac:dyDescent="0.2"/>
  <cols>
    <col min="1" max="1" width="13.83203125" style="15" bestFit="1" customWidth="1"/>
    <col min="2" max="2" width="81.83203125" style="15" customWidth="1"/>
    <col min="3" max="3" width="8.6640625" style="15" bestFit="1" customWidth="1"/>
    <col min="4" max="4" width="11.33203125" style="15" bestFit="1" customWidth="1"/>
    <col min="5" max="5" width="14.6640625" style="15" bestFit="1" customWidth="1"/>
    <col min="6" max="6" width="17.5" style="15" bestFit="1" customWidth="1"/>
    <col min="7" max="7" width="17" style="15" bestFit="1" customWidth="1"/>
    <col min="8" max="8" width="17.5" style="15" bestFit="1" customWidth="1"/>
    <col min="9" max="9" width="13.5" style="15" bestFit="1" customWidth="1"/>
    <col min="10" max="10" width="16.83203125" style="15" bestFit="1" customWidth="1"/>
    <col min="11" max="11" width="16.5" style="15" bestFit="1" customWidth="1"/>
    <col min="12" max="16384" width="23.6640625" style="15"/>
  </cols>
  <sheetData>
    <row r="1" spans="1:12" ht="18" x14ac:dyDescent="0.25">
      <c r="C1" s="27" t="s">
        <v>192</v>
      </c>
    </row>
    <row r="2" spans="1:12" ht="18" x14ac:dyDescent="0.25">
      <c r="C2" s="27" t="s">
        <v>251</v>
      </c>
      <c r="D2" s="27"/>
      <c r="E2" s="27"/>
    </row>
    <row r="3" spans="1:12" ht="18" x14ac:dyDescent="0.25">
      <c r="C3" s="27" t="s">
        <v>253</v>
      </c>
      <c r="D3" s="27"/>
      <c r="E3" s="27"/>
      <c r="H3" s="18"/>
    </row>
    <row r="4" spans="1:12" ht="12" x14ac:dyDescent="0.2">
      <c r="B4" s="19" t="s">
        <v>252</v>
      </c>
      <c r="G4" s="16"/>
      <c r="H4" s="35" t="e">
        <f>SUM(#REF!,#REF!,#REF!,#REF!)</f>
        <v>#REF!</v>
      </c>
      <c r="I4" s="35" t="e">
        <f>SUM(#REF!,#REF!,#REF!,#REF!)</f>
        <v>#REF!</v>
      </c>
      <c r="J4" s="35" t="e">
        <f>SUM(#REF!,#REF!,#REF!,#REF!)</f>
        <v>#REF!</v>
      </c>
      <c r="K4" s="35" t="e">
        <f>SUM(#REF!,#REF!,#REF!,#REF!)</f>
        <v>#REF!</v>
      </c>
    </row>
    <row r="5" spans="1:12" ht="12" thickBot="1" x14ac:dyDescent="0.25">
      <c r="G5" s="18"/>
      <c r="H5" s="37">
        <f>SUM(H11:H39,H42:H51,H54:H75,H78:H87,H90:H91,H94:H95,H98:H105,H108:H110)</f>
        <v>0</v>
      </c>
      <c r="I5" s="37">
        <f t="shared" ref="I5:K5" si="0">SUM(I11:I39,I42:I51,I54:I75,I78:I87,I90:I91,I94:I95,I98:I105,I108:I110)</f>
        <v>0</v>
      </c>
      <c r="J5" s="37">
        <f t="shared" si="0"/>
        <v>0</v>
      </c>
      <c r="K5" s="37">
        <f t="shared" si="0"/>
        <v>0</v>
      </c>
    </row>
    <row r="6" spans="1:12" ht="12.75" thickBot="1" x14ac:dyDescent="0.25">
      <c r="F6" s="16"/>
      <c r="G6" s="41" t="s">
        <v>239</v>
      </c>
      <c r="H6" s="42"/>
      <c r="I6" s="42"/>
      <c r="J6" s="42"/>
      <c r="K6" s="43"/>
      <c r="L6" s="17"/>
    </row>
    <row r="7" spans="1:12" ht="12.75" thickBot="1" x14ac:dyDescent="0.25">
      <c r="F7" s="16"/>
      <c r="G7" s="39" t="s">
        <v>188</v>
      </c>
      <c r="H7" s="38" t="s">
        <v>190</v>
      </c>
      <c r="I7" s="38" t="s">
        <v>186</v>
      </c>
      <c r="J7" s="38" t="s">
        <v>193</v>
      </c>
      <c r="K7" s="38" t="s">
        <v>191</v>
      </c>
      <c r="L7" s="17"/>
    </row>
    <row r="8" spans="1:12" ht="13.5" thickTop="1" thickBot="1" x14ac:dyDescent="0.25">
      <c r="D8" s="19" t="s">
        <v>195</v>
      </c>
      <c r="F8" s="16"/>
      <c r="G8" s="40"/>
      <c r="H8" s="36" t="e">
        <f>SUM(H4:H5)</f>
        <v>#REF!</v>
      </c>
      <c r="I8" s="36" t="e">
        <f>SUM(I4:I5)</f>
        <v>#REF!</v>
      </c>
      <c r="J8" s="36" t="e">
        <f>SUM(J4:J5)</f>
        <v>#REF!</v>
      </c>
      <c r="K8" s="36" t="e">
        <f>SUM(K4:K5)</f>
        <v>#REF!</v>
      </c>
      <c r="L8" s="17"/>
    </row>
    <row r="9" spans="1:12" ht="15.75" thickTop="1" x14ac:dyDescent="0.25">
      <c r="B9" s="20" t="s">
        <v>167</v>
      </c>
      <c r="C9" s="20"/>
      <c r="D9" s="20"/>
      <c r="G9" s="26"/>
      <c r="H9" s="26"/>
      <c r="I9" s="26"/>
      <c r="J9" s="26"/>
      <c r="K9" s="26"/>
      <c r="L9" s="17"/>
    </row>
    <row r="10" spans="1:12" ht="12.75" x14ac:dyDescent="0.2">
      <c r="A10" s="5" t="s">
        <v>155</v>
      </c>
      <c r="B10" s="5" t="s">
        <v>156</v>
      </c>
      <c r="C10" s="5" t="s">
        <v>186</v>
      </c>
      <c r="D10" s="5" t="s">
        <v>182</v>
      </c>
      <c r="E10" s="5" t="s">
        <v>157</v>
      </c>
      <c r="F10" s="5" t="s">
        <v>158</v>
      </c>
      <c r="G10" s="6" t="s">
        <v>159</v>
      </c>
      <c r="H10" s="14" t="s">
        <v>184</v>
      </c>
      <c r="I10" s="14" t="s">
        <v>183</v>
      </c>
      <c r="J10" s="14" t="s">
        <v>185</v>
      </c>
      <c r="K10" s="14" t="s">
        <v>187</v>
      </c>
      <c r="L10" s="17"/>
    </row>
    <row r="11" spans="1:12" ht="12" x14ac:dyDescent="0.2">
      <c r="A11" s="9" t="s">
        <v>55</v>
      </c>
      <c r="B11" s="1" t="s">
        <v>248</v>
      </c>
      <c r="C11" s="13">
        <v>4.5</v>
      </c>
      <c r="D11" s="12">
        <v>1</v>
      </c>
      <c r="E11" s="2">
        <v>175.49699999999999</v>
      </c>
      <c r="F11" s="2">
        <f>E11*C11</f>
        <v>789.73649999999998</v>
      </c>
      <c r="G11" s="3" t="s">
        <v>162</v>
      </c>
      <c r="H11" s="10"/>
      <c r="I11" s="3">
        <f t="shared" ref="I11:I18" si="1">H11*C11</f>
        <v>0</v>
      </c>
      <c r="J11" s="3">
        <f t="shared" ref="J11:J18" si="2">H11*0.012</f>
        <v>0</v>
      </c>
      <c r="K11" s="10">
        <f t="shared" ref="K11:K18" si="3">F11*H11</f>
        <v>0</v>
      </c>
      <c r="L11" s="17"/>
    </row>
    <row r="12" spans="1:12" ht="12" x14ac:dyDescent="0.2">
      <c r="A12" s="9" t="s">
        <v>54</v>
      </c>
      <c r="B12" s="1" t="s">
        <v>53</v>
      </c>
      <c r="C12" s="13">
        <v>4.5</v>
      </c>
      <c r="D12" s="12">
        <v>1</v>
      </c>
      <c r="E12" s="2">
        <v>175.49699999999999</v>
      </c>
      <c r="F12" s="2">
        <f t="shared" ref="F12:F39" si="4">E12*C12</f>
        <v>789.73649999999998</v>
      </c>
      <c r="G12" s="3" t="s">
        <v>162</v>
      </c>
      <c r="H12" s="10"/>
      <c r="I12" s="3">
        <f t="shared" si="1"/>
        <v>0</v>
      </c>
      <c r="J12" s="3">
        <f t="shared" si="2"/>
        <v>0</v>
      </c>
      <c r="K12" s="10">
        <f t="shared" si="3"/>
        <v>0</v>
      </c>
      <c r="L12" s="17"/>
    </row>
    <row r="13" spans="1:12" ht="12" x14ac:dyDescent="0.2">
      <c r="A13" s="9" t="s">
        <v>250</v>
      </c>
      <c r="B13" s="1" t="s">
        <v>249</v>
      </c>
      <c r="C13" s="13">
        <v>4.5</v>
      </c>
      <c r="D13" s="12">
        <v>1</v>
      </c>
      <c r="E13" s="2">
        <v>175.49699999999999</v>
      </c>
      <c r="F13" s="2">
        <f t="shared" si="4"/>
        <v>789.73649999999998</v>
      </c>
      <c r="G13" s="3" t="s">
        <v>162</v>
      </c>
      <c r="H13" s="10"/>
      <c r="I13" s="3">
        <f t="shared" ref="I13" si="5">H13*C13</f>
        <v>0</v>
      </c>
      <c r="J13" s="3">
        <f t="shared" ref="J13" si="6">H13*0.012</f>
        <v>0</v>
      </c>
      <c r="K13" s="10">
        <f t="shared" ref="K13" si="7">F13*H13</f>
        <v>0</v>
      </c>
      <c r="L13" s="17"/>
    </row>
    <row r="14" spans="1:12" ht="12" x14ac:dyDescent="0.2">
      <c r="A14" s="9" t="s">
        <v>29</v>
      </c>
      <c r="B14" s="1" t="s">
        <v>28</v>
      </c>
      <c r="C14" s="13">
        <v>4.5</v>
      </c>
      <c r="D14" s="12">
        <v>1</v>
      </c>
      <c r="E14" s="2">
        <v>175.49699999999999</v>
      </c>
      <c r="F14" s="2">
        <f t="shared" si="4"/>
        <v>789.73649999999998</v>
      </c>
      <c r="G14" s="3" t="s">
        <v>162</v>
      </c>
      <c r="H14" s="10"/>
      <c r="I14" s="3">
        <f t="shared" si="1"/>
        <v>0</v>
      </c>
      <c r="J14" s="3">
        <f t="shared" si="2"/>
        <v>0</v>
      </c>
      <c r="K14" s="10">
        <f t="shared" si="3"/>
        <v>0</v>
      </c>
      <c r="L14" s="17"/>
    </row>
    <row r="15" spans="1:12" ht="12" x14ac:dyDescent="0.2">
      <c r="A15" s="9" t="s">
        <v>57</v>
      </c>
      <c r="B15" s="1" t="s">
        <v>56</v>
      </c>
      <c r="C15" s="13">
        <v>4.5</v>
      </c>
      <c r="D15" s="12">
        <v>1</v>
      </c>
      <c r="E15" s="2">
        <v>188.30699999999999</v>
      </c>
      <c r="F15" s="2">
        <f t="shared" si="4"/>
        <v>847.38149999999996</v>
      </c>
      <c r="G15" s="3" t="s">
        <v>162</v>
      </c>
      <c r="H15" s="10"/>
      <c r="I15" s="3">
        <f t="shared" si="1"/>
        <v>0</v>
      </c>
      <c r="J15" s="3">
        <f t="shared" si="2"/>
        <v>0</v>
      </c>
      <c r="K15" s="10">
        <f t="shared" si="3"/>
        <v>0</v>
      </c>
      <c r="L15" s="17"/>
    </row>
    <row r="16" spans="1:12" ht="12" x14ac:dyDescent="0.2">
      <c r="A16" s="9" t="s">
        <v>58</v>
      </c>
      <c r="B16" s="1" t="s">
        <v>194</v>
      </c>
      <c r="C16" s="13">
        <v>4.8</v>
      </c>
      <c r="D16" s="12">
        <v>1</v>
      </c>
      <c r="E16" s="2">
        <v>195.99299999999999</v>
      </c>
      <c r="F16" s="2">
        <f t="shared" si="4"/>
        <v>940.76639999999998</v>
      </c>
      <c r="G16" s="3" t="s">
        <v>160</v>
      </c>
      <c r="H16" s="10"/>
      <c r="I16" s="3">
        <f t="shared" si="1"/>
        <v>0</v>
      </c>
      <c r="J16" s="3">
        <f t="shared" si="2"/>
        <v>0</v>
      </c>
      <c r="K16" s="10">
        <f t="shared" si="3"/>
        <v>0</v>
      </c>
      <c r="L16" s="17"/>
    </row>
    <row r="17" spans="1:17" ht="12" x14ac:dyDescent="0.2">
      <c r="A17" s="9" t="s">
        <v>40</v>
      </c>
      <c r="B17" s="1" t="s">
        <v>39</v>
      </c>
      <c r="C17" s="13">
        <v>4.8</v>
      </c>
      <c r="D17" s="12">
        <v>1</v>
      </c>
      <c r="E17" s="2">
        <v>195.99299999999999</v>
      </c>
      <c r="F17" s="2">
        <f t="shared" si="4"/>
        <v>940.76639999999998</v>
      </c>
      <c r="G17" s="3" t="s">
        <v>160</v>
      </c>
      <c r="H17" s="10"/>
      <c r="I17" s="3">
        <f t="shared" si="1"/>
        <v>0</v>
      </c>
      <c r="J17" s="3">
        <f t="shared" si="2"/>
        <v>0</v>
      </c>
      <c r="K17" s="10">
        <f t="shared" si="3"/>
        <v>0</v>
      </c>
      <c r="L17" s="17"/>
    </row>
    <row r="18" spans="1:17" ht="12" x14ac:dyDescent="0.2">
      <c r="A18" s="9" t="s">
        <v>52</v>
      </c>
      <c r="B18" s="1" t="s">
        <v>51</v>
      </c>
      <c r="C18" s="13">
        <v>4.8</v>
      </c>
      <c r="D18" s="12">
        <v>1</v>
      </c>
      <c r="E18" s="2">
        <v>195.99299999999999</v>
      </c>
      <c r="F18" s="2">
        <f t="shared" si="4"/>
        <v>940.76639999999998</v>
      </c>
      <c r="G18" s="3" t="s">
        <v>160</v>
      </c>
      <c r="H18" s="10"/>
      <c r="I18" s="3">
        <f t="shared" si="1"/>
        <v>0</v>
      </c>
      <c r="J18" s="3">
        <f t="shared" si="2"/>
        <v>0</v>
      </c>
      <c r="K18" s="10">
        <f t="shared" si="3"/>
        <v>0</v>
      </c>
      <c r="L18" s="17"/>
    </row>
    <row r="19" spans="1:17" ht="12" x14ac:dyDescent="0.2">
      <c r="A19" s="9" t="s">
        <v>42</v>
      </c>
      <c r="B19" s="1" t="s">
        <v>41</v>
      </c>
      <c r="C19" s="13">
        <v>4.5</v>
      </c>
      <c r="D19" s="12">
        <v>1</v>
      </c>
      <c r="E19" s="2">
        <v>195.99299999999999</v>
      </c>
      <c r="F19" s="2">
        <f t="shared" si="4"/>
        <v>881.96849999999995</v>
      </c>
      <c r="G19" s="3" t="s">
        <v>160</v>
      </c>
      <c r="H19" s="10"/>
      <c r="I19" s="3">
        <f t="shared" ref="I19:I31" si="8">H19*C19</f>
        <v>0</v>
      </c>
      <c r="J19" s="3">
        <f t="shared" ref="J19:J31" si="9">H19*0.012</f>
        <v>0</v>
      </c>
      <c r="K19" s="10">
        <f t="shared" ref="K19:K31" si="10">F19*H19</f>
        <v>0</v>
      </c>
      <c r="L19" s="17"/>
    </row>
    <row r="20" spans="1:17" ht="12" x14ac:dyDescent="0.2">
      <c r="A20" s="9" t="s">
        <v>59</v>
      </c>
      <c r="B20" s="1" t="s">
        <v>154</v>
      </c>
      <c r="C20" s="13">
        <v>4.5</v>
      </c>
      <c r="D20" s="12">
        <v>1</v>
      </c>
      <c r="E20" s="2">
        <v>195.99299999999999</v>
      </c>
      <c r="F20" s="2">
        <f t="shared" si="4"/>
        <v>881.96849999999995</v>
      </c>
      <c r="G20" s="3" t="s">
        <v>160</v>
      </c>
      <c r="H20" s="10"/>
      <c r="I20" s="3">
        <f t="shared" si="8"/>
        <v>0</v>
      </c>
      <c r="J20" s="3">
        <f t="shared" si="9"/>
        <v>0</v>
      </c>
      <c r="K20" s="10">
        <f t="shared" si="10"/>
        <v>0</v>
      </c>
      <c r="L20" s="17"/>
    </row>
    <row r="21" spans="1:17" ht="12" x14ac:dyDescent="0.2">
      <c r="A21" s="9" t="s">
        <v>38</v>
      </c>
      <c r="B21" s="1" t="s">
        <v>37</v>
      </c>
      <c r="C21" s="13">
        <v>4.5</v>
      </c>
      <c r="D21" s="12">
        <v>1</v>
      </c>
      <c r="E21" s="2">
        <v>195.99299999999999</v>
      </c>
      <c r="F21" s="2">
        <f t="shared" si="4"/>
        <v>881.96849999999995</v>
      </c>
      <c r="G21" s="3" t="s">
        <v>160</v>
      </c>
      <c r="H21" s="10"/>
      <c r="I21" s="3">
        <f t="shared" si="8"/>
        <v>0</v>
      </c>
      <c r="J21" s="3">
        <f t="shared" si="9"/>
        <v>0</v>
      </c>
      <c r="K21" s="10">
        <f t="shared" si="10"/>
        <v>0</v>
      </c>
      <c r="L21" s="17"/>
    </row>
    <row r="22" spans="1:17" ht="12" x14ac:dyDescent="0.2">
      <c r="A22" s="9" t="s">
        <v>50</v>
      </c>
      <c r="B22" s="1" t="s">
        <v>49</v>
      </c>
      <c r="C22" s="13">
        <v>4.8</v>
      </c>
      <c r="D22" s="12">
        <v>1</v>
      </c>
      <c r="E22" s="2">
        <v>195.99299999999999</v>
      </c>
      <c r="F22" s="2">
        <f t="shared" si="4"/>
        <v>940.76639999999998</v>
      </c>
      <c r="G22" s="3" t="s">
        <v>160</v>
      </c>
      <c r="H22" s="10"/>
      <c r="I22" s="3">
        <v>0</v>
      </c>
      <c r="J22" s="3">
        <f t="shared" si="9"/>
        <v>0</v>
      </c>
      <c r="K22" s="10">
        <f t="shared" si="10"/>
        <v>0</v>
      </c>
      <c r="L22" s="17"/>
    </row>
    <row r="23" spans="1:17" ht="12" x14ac:dyDescent="0.2">
      <c r="A23" s="9" t="s">
        <v>44</v>
      </c>
      <c r="B23" s="1" t="s">
        <v>43</v>
      </c>
      <c r="C23" s="13">
        <v>4.5</v>
      </c>
      <c r="D23" s="12">
        <v>1</v>
      </c>
      <c r="E23" s="2">
        <v>195.99299999999999</v>
      </c>
      <c r="F23" s="2">
        <f t="shared" si="4"/>
        <v>881.96849999999995</v>
      </c>
      <c r="G23" s="3" t="s">
        <v>160</v>
      </c>
      <c r="H23" s="10"/>
      <c r="I23" s="3">
        <f t="shared" si="8"/>
        <v>0</v>
      </c>
      <c r="J23" s="3">
        <f t="shared" si="9"/>
        <v>0</v>
      </c>
      <c r="K23" s="10">
        <f t="shared" si="10"/>
        <v>0</v>
      </c>
      <c r="L23" s="17"/>
    </row>
    <row r="24" spans="1:17" ht="12" x14ac:dyDescent="0.2">
      <c r="A24" s="9" t="s">
        <v>46</v>
      </c>
      <c r="B24" s="1" t="s">
        <v>45</v>
      </c>
      <c r="C24" s="13">
        <v>4.5</v>
      </c>
      <c r="D24" s="12">
        <v>1</v>
      </c>
      <c r="E24" s="2">
        <v>195.99299999999999</v>
      </c>
      <c r="F24" s="2">
        <f t="shared" si="4"/>
        <v>881.96849999999995</v>
      </c>
      <c r="G24" s="3" t="s">
        <v>160</v>
      </c>
      <c r="H24" s="10"/>
      <c r="I24" s="3">
        <f t="shared" si="8"/>
        <v>0</v>
      </c>
      <c r="J24" s="3">
        <f t="shared" si="9"/>
        <v>0</v>
      </c>
      <c r="K24" s="10">
        <f t="shared" si="10"/>
        <v>0</v>
      </c>
      <c r="L24" s="17"/>
    </row>
    <row r="25" spans="1:17" ht="12" x14ac:dyDescent="0.2">
      <c r="A25" s="9" t="s">
        <v>31</v>
      </c>
      <c r="B25" s="1" t="s">
        <v>30</v>
      </c>
      <c r="C25" s="13">
        <v>4.8</v>
      </c>
      <c r="D25" s="12">
        <v>1</v>
      </c>
      <c r="E25" s="2">
        <v>197.27400000000003</v>
      </c>
      <c r="F25" s="2">
        <f t="shared" si="4"/>
        <v>946.91520000000014</v>
      </c>
      <c r="G25" s="3" t="s">
        <v>160</v>
      </c>
      <c r="H25" s="10"/>
      <c r="I25" s="3">
        <f t="shared" si="8"/>
        <v>0</v>
      </c>
      <c r="J25" s="3">
        <f t="shared" si="9"/>
        <v>0</v>
      </c>
      <c r="K25" s="10">
        <f t="shared" si="10"/>
        <v>0</v>
      </c>
      <c r="L25" s="17"/>
    </row>
    <row r="26" spans="1:17" ht="12" x14ac:dyDescent="0.2">
      <c r="A26" s="9" t="s">
        <v>33</v>
      </c>
      <c r="B26" s="1" t="s">
        <v>32</v>
      </c>
      <c r="C26" s="13">
        <v>4.8</v>
      </c>
      <c r="D26" s="12">
        <v>1</v>
      </c>
      <c r="E26" s="2">
        <v>197.27400000000003</v>
      </c>
      <c r="F26" s="2">
        <f t="shared" si="4"/>
        <v>946.91520000000014</v>
      </c>
      <c r="G26" s="3" t="s">
        <v>160</v>
      </c>
      <c r="H26" s="10"/>
      <c r="I26" s="3">
        <f t="shared" si="8"/>
        <v>0</v>
      </c>
      <c r="J26" s="3">
        <f t="shared" si="9"/>
        <v>0</v>
      </c>
      <c r="K26" s="10">
        <f t="shared" si="10"/>
        <v>0</v>
      </c>
      <c r="L26" s="17"/>
    </row>
    <row r="27" spans="1:17" ht="12" x14ac:dyDescent="0.2">
      <c r="A27" s="9" t="s">
        <v>63</v>
      </c>
      <c r="B27" s="1" t="s">
        <v>62</v>
      </c>
      <c r="C27" s="13">
        <v>4.8</v>
      </c>
      <c r="D27" s="12">
        <v>1</v>
      </c>
      <c r="E27" s="2">
        <v>213.92699999999999</v>
      </c>
      <c r="F27" s="2">
        <f t="shared" si="4"/>
        <v>1026.8496</v>
      </c>
      <c r="G27" s="3" t="s">
        <v>160</v>
      </c>
      <c r="H27" s="10"/>
      <c r="I27" s="3">
        <f t="shared" si="8"/>
        <v>0</v>
      </c>
      <c r="J27" s="3">
        <f t="shared" si="9"/>
        <v>0</v>
      </c>
      <c r="K27" s="10">
        <f t="shared" si="10"/>
        <v>0</v>
      </c>
      <c r="L27" s="17"/>
    </row>
    <row r="28" spans="1:17" ht="12" x14ac:dyDescent="0.2">
      <c r="A28" s="9" t="s">
        <v>61</v>
      </c>
      <c r="B28" s="1" t="s">
        <v>60</v>
      </c>
      <c r="C28" s="13">
        <v>4.8</v>
      </c>
      <c r="D28" s="12">
        <v>1</v>
      </c>
      <c r="E28" s="2">
        <v>212.64600000000002</v>
      </c>
      <c r="F28" s="2">
        <f t="shared" si="4"/>
        <v>1020.7008000000001</v>
      </c>
      <c r="G28" s="3" t="s">
        <v>160</v>
      </c>
      <c r="H28" s="10"/>
      <c r="I28" s="3">
        <f t="shared" si="8"/>
        <v>0</v>
      </c>
      <c r="J28" s="3">
        <f t="shared" si="9"/>
        <v>0</v>
      </c>
      <c r="K28" s="10">
        <f t="shared" si="10"/>
        <v>0</v>
      </c>
      <c r="L28" s="17"/>
    </row>
    <row r="29" spans="1:17" ht="12" x14ac:dyDescent="0.2">
      <c r="A29" s="9" t="s">
        <v>35</v>
      </c>
      <c r="B29" s="1" t="s">
        <v>34</v>
      </c>
      <c r="C29" s="13">
        <v>4.8</v>
      </c>
      <c r="D29" s="12">
        <v>1</v>
      </c>
      <c r="E29" s="2">
        <v>217.76999999999998</v>
      </c>
      <c r="F29" s="2">
        <f t="shared" si="4"/>
        <v>1045.2959999999998</v>
      </c>
      <c r="G29" s="3" t="s">
        <v>160</v>
      </c>
      <c r="H29" s="10"/>
      <c r="I29" s="3">
        <f t="shared" si="8"/>
        <v>0</v>
      </c>
      <c r="J29" s="3">
        <f t="shared" si="9"/>
        <v>0</v>
      </c>
      <c r="K29" s="10">
        <f t="shared" si="10"/>
        <v>0</v>
      </c>
      <c r="L29" s="17"/>
    </row>
    <row r="30" spans="1:17" ht="12" x14ac:dyDescent="0.2">
      <c r="A30" s="9" t="s">
        <v>48</v>
      </c>
      <c r="B30" s="1" t="s">
        <v>47</v>
      </c>
      <c r="C30" s="13">
        <v>4.5</v>
      </c>
      <c r="D30" s="12">
        <v>1</v>
      </c>
      <c r="E30" s="2">
        <v>217.76999999999998</v>
      </c>
      <c r="F30" s="2">
        <f t="shared" si="4"/>
        <v>979.96499999999992</v>
      </c>
      <c r="G30" s="3" t="s">
        <v>160</v>
      </c>
      <c r="H30" s="10"/>
      <c r="I30" s="3">
        <f t="shared" si="8"/>
        <v>0</v>
      </c>
      <c r="J30" s="3">
        <f t="shared" si="9"/>
        <v>0</v>
      </c>
      <c r="K30" s="10">
        <f t="shared" si="10"/>
        <v>0</v>
      </c>
      <c r="L30" s="17"/>
    </row>
    <row r="31" spans="1:17" ht="12" x14ac:dyDescent="0.2">
      <c r="A31" s="9" t="s">
        <v>36</v>
      </c>
      <c r="B31" s="1" t="s">
        <v>212</v>
      </c>
      <c r="C31" s="13">
        <v>4.5</v>
      </c>
      <c r="D31" s="12">
        <v>1</v>
      </c>
      <c r="E31" s="2">
        <v>217.76999999999998</v>
      </c>
      <c r="F31" s="2">
        <f t="shared" si="4"/>
        <v>979.96499999999992</v>
      </c>
      <c r="G31" s="3" t="s">
        <v>160</v>
      </c>
      <c r="H31" s="10"/>
      <c r="I31" s="3">
        <f t="shared" si="8"/>
        <v>0</v>
      </c>
      <c r="J31" s="3">
        <f t="shared" si="9"/>
        <v>0</v>
      </c>
      <c r="K31" s="10">
        <f t="shared" si="10"/>
        <v>0</v>
      </c>
      <c r="L31" s="17"/>
    </row>
    <row r="32" spans="1:17" ht="12" x14ac:dyDescent="0.2">
      <c r="A32" s="7" t="s">
        <v>220</v>
      </c>
      <c r="B32" s="1" t="s">
        <v>218</v>
      </c>
      <c r="C32" s="13">
        <v>1.5</v>
      </c>
      <c r="D32" s="12">
        <v>1</v>
      </c>
      <c r="E32" s="2">
        <v>244</v>
      </c>
      <c r="F32" s="2">
        <f t="shared" si="4"/>
        <v>366</v>
      </c>
      <c r="G32" s="3" t="s">
        <v>160</v>
      </c>
      <c r="H32" s="10"/>
      <c r="I32" s="3">
        <f>H32*2.94</f>
        <v>0</v>
      </c>
      <c r="J32" s="3">
        <f>H32*0.025</f>
        <v>0</v>
      </c>
      <c r="K32" s="10">
        <f>F32*H32</f>
        <v>0</v>
      </c>
      <c r="L32"/>
      <c r="M32"/>
      <c r="N32"/>
      <c r="O32"/>
      <c r="P32"/>
      <c r="Q32" s="17"/>
    </row>
    <row r="33" spans="1:17" ht="12" x14ac:dyDescent="0.2">
      <c r="A33" s="7" t="s">
        <v>221</v>
      </c>
      <c r="B33" s="1" t="s">
        <v>219</v>
      </c>
      <c r="C33" s="13">
        <v>1.5</v>
      </c>
      <c r="D33" s="12">
        <v>1</v>
      </c>
      <c r="E33" s="2">
        <v>244</v>
      </c>
      <c r="F33" s="2">
        <f t="shared" si="4"/>
        <v>366</v>
      </c>
      <c r="G33" s="3" t="s">
        <v>160</v>
      </c>
      <c r="H33" s="10"/>
      <c r="I33" s="3">
        <f t="shared" ref="I33:I36" si="11">H33*2.94</f>
        <v>0</v>
      </c>
      <c r="J33" s="3">
        <f t="shared" ref="J33:J36" si="12">H33*0.025</f>
        <v>0</v>
      </c>
      <c r="K33" s="10">
        <f t="shared" ref="K33:K36" si="13">F33*H33</f>
        <v>0</v>
      </c>
      <c r="L33"/>
      <c r="M33"/>
      <c r="N33"/>
      <c r="O33"/>
      <c r="P33"/>
      <c r="Q33" s="17"/>
    </row>
    <row r="34" spans="1:17" ht="12" x14ac:dyDescent="0.2">
      <c r="A34" s="7" t="s">
        <v>217</v>
      </c>
      <c r="B34" s="1" t="s">
        <v>216</v>
      </c>
      <c r="C34" s="13">
        <v>1.5</v>
      </c>
      <c r="D34" s="12">
        <v>1</v>
      </c>
      <c r="E34" s="2">
        <v>256.2</v>
      </c>
      <c r="F34" s="2">
        <f t="shared" si="4"/>
        <v>384.29999999999995</v>
      </c>
      <c r="G34" s="3" t="s">
        <v>160</v>
      </c>
      <c r="H34" s="10"/>
      <c r="I34" s="3">
        <f t="shared" si="11"/>
        <v>0</v>
      </c>
      <c r="J34" s="3">
        <f t="shared" si="12"/>
        <v>0</v>
      </c>
      <c r="K34" s="10">
        <f t="shared" si="13"/>
        <v>0</v>
      </c>
      <c r="L34"/>
      <c r="M34"/>
      <c r="N34"/>
      <c r="O34"/>
      <c r="P34"/>
      <c r="Q34" s="17"/>
    </row>
    <row r="35" spans="1:17" ht="12" x14ac:dyDescent="0.2">
      <c r="A35" s="7" t="s">
        <v>215</v>
      </c>
      <c r="B35" s="1" t="s">
        <v>214</v>
      </c>
      <c r="C35" s="13">
        <v>1.5</v>
      </c>
      <c r="D35" s="12">
        <v>1</v>
      </c>
      <c r="E35" s="2">
        <v>256.2</v>
      </c>
      <c r="F35" s="2">
        <f t="shared" si="4"/>
        <v>384.29999999999995</v>
      </c>
      <c r="G35" s="3" t="s">
        <v>160</v>
      </c>
      <c r="H35" s="10"/>
      <c r="I35" s="3">
        <f t="shared" si="11"/>
        <v>0</v>
      </c>
      <c r="J35" s="3">
        <f t="shared" si="12"/>
        <v>0</v>
      </c>
      <c r="K35" s="10">
        <f t="shared" si="13"/>
        <v>0</v>
      </c>
      <c r="L35"/>
      <c r="M35"/>
      <c r="N35"/>
      <c r="O35"/>
      <c r="P35"/>
      <c r="Q35" s="17"/>
    </row>
    <row r="36" spans="1:17" ht="12" x14ac:dyDescent="0.2">
      <c r="A36" s="7" t="s">
        <v>226</v>
      </c>
      <c r="B36" s="1" t="s">
        <v>222</v>
      </c>
      <c r="C36" s="13">
        <v>1.5</v>
      </c>
      <c r="D36" s="12">
        <v>1</v>
      </c>
      <c r="E36" s="2">
        <v>301.49860000000001</v>
      </c>
      <c r="F36" s="2">
        <f t="shared" si="4"/>
        <v>452.24790000000002</v>
      </c>
      <c r="G36" s="3" t="s">
        <v>160</v>
      </c>
      <c r="H36" s="10"/>
      <c r="I36" s="3">
        <f t="shared" si="11"/>
        <v>0</v>
      </c>
      <c r="J36" s="3">
        <f t="shared" si="12"/>
        <v>0</v>
      </c>
      <c r="K36" s="10">
        <f t="shared" si="13"/>
        <v>0</v>
      </c>
      <c r="L36"/>
      <c r="M36"/>
      <c r="N36"/>
      <c r="O36"/>
      <c r="P36"/>
      <c r="Q36" s="17"/>
    </row>
    <row r="37" spans="1:17" ht="12" x14ac:dyDescent="0.2">
      <c r="A37" s="7" t="s">
        <v>227</v>
      </c>
      <c r="B37" s="1" t="s">
        <v>223</v>
      </c>
      <c r="C37" s="13">
        <v>1.5</v>
      </c>
      <c r="D37" s="12">
        <v>1</v>
      </c>
      <c r="E37" s="2">
        <v>325.25200000000001</v>
      </c>
      <c r="F37" s="2">
        <f t="shared" si="4"/>
        <v>487.87800000000004</v>
      </c>
      <c r="G37" s="3" t="s">
        <v>160</v>
      </c>
      <c r="H37" s="10"/>
      <c r="I37" s="3">
        <f t="shared" ref="I37:I39" si="14">H37*2.94</f>
        <v>0</v>
      </c>
      <c r="J37" s="3">
        <f t="shared" ref="J37:J39" si="15">H37*0.025</f>
        <v>0</v>
      </c>
      <c r="K37" s="10">
        <f t="shared" ref="K37:K39" si="16">F37*H37</f>
        <v>0</v>
      </c>
      <c r="L37"/>
      <c r="M37"/>
      <c r="N37"/>
      <c r="O37"/>
      <c r="P37"/>
      <c r="Q37" s="17"/>
    </row>
    <row r="38" spans="1:17" ht="12" x14ac:dyDescent="0.2">
      <c r="A38" s="7" t="s">
        <v>228</v>
      </c>
      <c r="B38" s="1" t="s">
        <v>224</v>
      </c>
      <c r="C38" s="13">
        <v>1.5</v>
      </c>
      <c r="D38" s="12">
        <v>1</v>
      </c>
      <c r="E38" s="2">
        <v>314.7722</v>
      </c>
      <c r="F38" s="2">
        <f t="shared" si="4"/>
        <v>472.1583</v>
      </c>
      <c r="G38" s="3" t="s">
        <v>160</v>
      </c>
      <c r="H38" s="10"/>
      <c r="I38" s="3">
        <f t="shared" si="14"/>
        <v>0</v>
      </c>
      <c r="J38" s="3">
        <f t="shared" si="15"/>
        <v>0</v>
      </c>
      <c r="K38" s="10">
        <f t="shared" si="16"/>
        <v>0</v>
      </c>
      <c r="L38"/>
      <c r="M38"/>
      <c r="N38"/>
      <c r="O38"/>
      <c r="P38"/>
      <c r="Q38" s="17"/>
    </row>
    <row r="39" spans="1:17" ht="12" x14ac:dyDescent="0.2">
      <c r="A39" s="7" t="s">
        <v>229</v>
      </c>
      <c r="B39" s="1" t="s">
        <v>225</v>
      </c>
      <c r="C39" s="13">
        <v>1.5</v>
      </c>
      <c r="D39" s="12">
        <v>1</v>
      </c>
      <c r="E39" s="2">
        <v>330.62</v>
      </c>
      <c r="F39" s="2">
        <f t="shared" si="4"/>
        <v>495.93</v>
      </c>
      <c r="G39" s="3" t="s">
        <v>160</v>
      </c>
      <c r="H39" s="10"/>
      <c r="I39" s="3">
        <f t="shared" si="14"/>
        <v>0</v>
      </c>
      <c r="J39" s="3">
        <f t="shared" si="15"/>
        <v>0</v>
      </c>
      <c r="K39" s="10">
        <f t="shared" si="16"/>
        <v>0</v>
      </c>
      <c r="L39"/>
      <c r="M39"/>
      <c r="N39"/>
      <c r="O39"/>
      <c r="P39"/>
      <c r="Q39" s="17"/>
    </row>
    <row r="40" spans="1:17" ht="15" x14ac:dyDescent="0.25">
      <c r="A40"/>
      <c r="B40" s="11" t="s">
        <v>213</v>
      </c>
      <c r="C40" s="11"/>
      <c r="D40" s="11"/>
      <c r="E40"/>
      <c r="F40"/>
      <c r="G40"/>
      <c r="H40"/>
      <c r="I40"/>
      <c r="J40"/>
      <c r="K40"/>
      <c r="L40"/>
      <c r="M40"/>
      <c r="N40"/>
      <c r="O40"/>
      <c r="P40"/>
      <c r="Q40" s="17"/>
    </row>
    <row r="41" spans="1:17" ht="12.75" x14ac:dyDescent="0.2">
      <c r="A41" s="5" t="s">
        <v>155</v>
      </c>
      <c r="B41" s="5" t="s">
        <v>156</v>
      </c>
      <c r="C41" s="5" t="s">
        <v>181</v>
      </c>
      <c r="D41" s="5" t="s">
        <v>182</v>
      </c>
      <c r="E41" s="5" t="s">
        <v>163</v>
      </c>
      <c r="F41" s="5" t="s">
        <v>158</v>
      </c>
      <c r="G41" s="6" t="s">
        <v>159</v>
      </c>
      <c r="H41" s="14" t="s">
        <v>184</v>
      </c>
      <c r="I41" s="14" t="s">
        <v>183</v>
      </c>
      <c r="J41" s="14" t="s">
        <v>185</v>
      </c>
      <c r="K41" s="14" t="s">
        <v>187</v>
      </c>
      <c r="L41" s="31"/>
      <c r="M41" s="26"/>
      <c r="N41" s="26"/>
      <c r="O41" s="26"/>
      <c r="P41" s="26"/>
    </row>
    <row r="42" spans="1:17" ht="12" x14ac:dyDescent="0.2">
      <c r="A42" s="7" t="s">
        <v>69</v>
      </c>
      <c r="B42" s="1" t="s">
        <v>68</v>
      </c>
      <c r="C42" s="13">
        <v>210</v>
      </c>
      <c r="D42" s="12">
        <v>14</v>
      </c>
      <c r="E42" s="2">
        <v>70.454999999999998</v>
      </c>
      <c r="F42" s="2">
        <f t="shared" ref="F42:F51" si="17">E42*14</f>
        <v>986.37</v>
      </c>
      <c r="G42" s="3" t="s">
        <v>160</v>
      </c>
      <c r="H42" s="10"/>
      <c r="I42" s="3">
        <f>H42*2.94</f>
        <v>0</v>
      </c>
      <c r="J42" s="3">
        <f>H42*0.025</f>
        <v>0</v>
      </c>
      <c r="K42" s="10">
        <f>F42*H42</f>
        <v>0</v>
      </c>
    </row>
    <row r="43" spans="1:17" ht="12" x14ac:dyDescent="0.2">
      <c r="A43" s="7" t="s">
        <v>71</v>
      </c>
      <c r="B43" s="1" t="s">
        <v>70</v>
      </c>
      <c r="C43" s="13">
        <v>210</v>
      </c>
      <c r="D43" s="12">
        <v>14</v>
      </c>
      <c r="E43" s="2">
        <v>70.454999999999998</v>
      </c>
      <c r="F43" s="2">
        <f t="shared" si="17"/>
        <v>986.37</v>
      </c>
      <c r="G43" s="3" t="s">
        <v>160</v>
      </c>
      <c r="H43" s="10"/>
      <c r="I43" s="3">
        <f t="shared" ref="I43:I51" si="18">H43*2.94</f>
        <v>0</v>
      </c>
      <c r="J43" s="3">
        <f t="shared" ref="J43:J51" si="19">H43*0.025</f>
        <v>0</v>
      </c>
      <c r="K43" s="10">
        <f t="shared" ref="K43:K51" si="20">F43*H43</f>
        <v>0</v>
      </c>
    </row>
    <row r="44" spans="1:17" ht="12" x14ac:dyDescent="0.2">
      <c r="A44" s="7" t="s">
        <v>73</v>
      </c>
      <c r="B44" s="1" t="s">
        <v>72</v>
      </c>
      <c r="C44" s="13">
        <v>210</v>
      </c>
      <c r="D44" s="12">
        <v>14</v>
      </c>
      <c r="E44" s="2">
        <v>76.86</v>
      </c>
      <c r="F44" s="2">
        <f t="shared" si="17"/>
        <v>1076.04</v>
      </c>
      <c r="G44" s="3" t="s">
        <v>160</v>
      </c>
      <c r="H44" s="10"/>
      <c r="I44" s="3">
        <f t="shared" si="18"/>
        <v>0</v>
      </c>
      <c r="J44" s="3">
        <f t="shared" si="19"/>
        <v>0</v>
      </c>
      <c r="K44" s="10">
        <f t="shared" si="20"/>
        <v>0</v>
      </c>
    </row>
    <row r="45" spans="1:17" ht="12" x14ac:dyDescent="0.2">
      <c r="A45" s="7" t="s">
        <v>79</v>
      </c>
      <c r="B45" s="1" t="s">
        <v>78</v>
      </c>
      <c r="C45" s="13">
        <v>210</v>
      </c>
      <c r="D45" s="12">
        <v>14</v>
      </c>
      <c r="E45" s="2">
        <v>70.454999999999998</v>
      </c>
      <c r="F45" s="2">
        <f t="shared" si="17"/>
        <v>986.37</v>
      </c>
      <c r="G45" s="3" t="s">
        <v>160</v>
      </c>
      <c r="H45" s="10"/>
      <c r="I45" s="3">
        <f t="shared" si="18"/>
        <v>0</v>
      </c>
      <c r="J45" s="3">
        <f t="shared" si="19"/>
        <v>0</v>
      </c>
      <c r="K45" s="10">
        <f t="shared" si="20"/>
        <v>0</v>
      </c>
    </row>
    <row r="46" spans="1:17" ht="12" x14ac:dyDescent="0.2">
      <c r="A46" s="7" t="s">
        <v>85</v>
      </c>
      <c r="B46" s="1" t="s">
        <v>84</v>
      </c>
      <c r="C46" s="13">
        <v>210</v>
      </c>
      <c r="D46" s="12">
        <v>14</v>
      </c>
      <c r="E46" s="2">
        <v>70.454999999999998</v>
      </c>
      <c r="F46" s="2">
        <f t="shared" si="17"/>
        <v>986.37</v>
      </c>
      <c r="G46" s="3" t="s">
        <v>160</v>
      </c>
      <c r="H46" s="10"/>
      <c r="I46" s="3">
        <f t="shared" si="18"/>
        <v>0</v>
      </c>
      <c r="J46" s="3">
        <f t="shared" si="19"/>
        <v>0</v>
      </c>
      <c r="K46" s="10">
        <f t="shared" si="20"/>
        <v>0</v>
      </c>
    </row>
    <row r="47" spans="1:17" ht="12" x14ac:dyDescent="0.2">
      <c r="A47" s="7" t="s">
        <v>87</v>
      </c>
      <c r="B47" s="1" t="s">
        <v>86</v>
      </c>
      <c r="C47" s="13">
        <v>210</v>
      </c>
      <c r="D47" s="12">
        <v>14</v>
      </c>
      <c r="E47" s="2">
        <v>70.454999999999998</v>
      </c>
      <c r="F47" s="2">
        <f t="shared" si="17"/>
        <v>986.37</v>
      </c>
      <c r="G47" s="3" t="s">
        <v>160</v>
      </c>
      <c r="H47" s="10"/>
      <c r="I47" s="3">
        <f t="shared" si="18"/>
        <v>0</v>
      </c>
      <c r="J47" s="3">
        <f t="shared" si="19"/>
        <v>0</v>
      </c>
      <c r="K47" s="10">
        <f t="shared" si="20"/>
        <v>0</v>
      </c>
    </row>
    <row r="48" spans="1:17" ht="12" x14ac:dyDescent="0.2">
      <c r="A48" s="7" t="s">
        <v>81</v>
      </c>
      <c r="B48" s="1" t="s">
        <v>80</v>
      </c>
      <c r="C48" s="13">
        <v>210</v>
      </c>
      <c r="D48" s="12">
        <v>14</v>
      </c>
      <c r="E48" s="2">
        <v>73.016999999999996</v>
      </c>
      <c r="F48" s="2">
        <f t="shared" si="17"/>
        <v>1022.2379999999999</v>
      </c>
      <c r="G48" s="3" t="s">
        <v>160</v>
      </c>
      <c r="H48" s="10"/>
      <c r="I48" s="3">
        <f t="shared" si="18"/>
        <v>0</v>
      </c>
      <c r="J48" s="3">
        <f t="shared" si="19"/>
        <v>0</v>
      </c>
      <c r="K48" s="10">
        <f t="shared" si="20"/>
        <v>0</v>
      </c>
    </row>
    <row r="49" spans="1:15" ht="12" x14ac:dyDescent="0.2">
      <c r="A49" s="7" t="s">
        <v>75</v>
      </c>
      <c r="B49" s="1" t="s">
        <v>74</v>
      </c>
      <c r="C49" s="13">
        <v>210</v>
      </c>
      <c r="D49" s="12">
        <v>14</v>
      </c>
      <c r="E49" s="2">
        <v>73.016999999999996</v>
      </c>
      <c r="F49" s="2">
        <f t="shared" si="17"/>
        <v>1022.2379999999999</v>
      </c>
      <c r="G49" s="3" t="s">
        <v>160</v>
      </c>
      <c r="H49" s="10"/>
      <c r="I49" s="3">
        <f t="shared" si="18"/>
        <v>0</v>
      </c>
      <c r="J49" s="3">
        <f t="shared" si="19"/>
        <v>0</v>
      </c>
      <c r="K49" s="10">
        <f t="shared" si="20"/>
        <v>0</v>
      </c>
    </row>
    <row r="50" spans="1:15" ht="24" x14ac:dyDescent="0.2">
      <c r="A50" s="7" t="s">
        <v>77</v>
      </c>
      <c r="B50" s="1" t="s">
        <v>76</v>
      </c>
      <c r="C50" s="13">
        <v>210</v>
      </c>
      <c r="D50" s="12">
        <v>14</v>
      </c>
      <c r="E50" s="2">
        <v>83.265000000000001</v>
      </c>
      <c r="F50" s="2">
        <f t="shared" si="17"/>
        <v>1165.71</v>
      </c>
      <c r="G50" s="3" t="s">
        <v>160</v>
      </c>
      <c r="H50" s="10"/>
      <c r="I50" s="3">
        <f t="shared" si="18"/>
        <v>0</v>
      </c>
      <c r="J50" s="3">
        <f t="shared" si="19"/>
        <v>0</v>
      </c>
      <c r="K50" s="10">
        <f t="shared" si="20"/>
        <v>0</v>
      </c>
      <c r="M50" s="19"/>
    </row>
    <row r="51" spans="1:15" ht="12" x14ac:dyDescent="0.2">
      <c r="A51" s="7" t="s">
        <v>83</v>
      </c>
      <c r="B51" s="1" t="s">
        <v>82</v>
      </c>
      <c r="C51" s="13">
        <v>210</v>
      </c>
      <c r="D51" s="12">
        <v>14</v>
      </c>
      <c r="E51" s="2">
        <v>83.265000000000001</v>
      </c>
      <c r="F51" s="2">
        <f t="shared" si="17"/>
        <v>1165.71</v>
      </c>
      <c r="G51" s="3" t="s">
        <v>160</v>
      </c>
      <c r="H51" s="10"/>
      <c r="I51" s="3">
        <f t="shared" si="18"/>
        <v>0</v>
      </c>
      <c r="J51" s="3">
        <f t="shared" si="19"/>
        <v>0</v>
      </c>
      <c r="K51" s="10">
        <f t="shared" si="20"/>
        <v>0</v>
      </c>
    </row>
    <row r="52" spans="1:15" ht="15" x14ac:dyDescent="0.25">
      <c r="A52"/>
      <c r="B52" s="11" t="s">
        <v>178</v>
      </c>
      <c r="C52" s="11"/>
      <c r="D52" s="11"/>
      <c r="E52"/>
      <c r="F52"/>
      <c r="G52"/>
      <c r="H52" s="10"/>
      <c r="I52"/>
      <c r="J52"/>
      <c r="K52"/>
    </row>
    <row r="53" spans="1:15" ht="12.75" x14ac:dyDescent="0.2">
      <c r="A53" s="5" t="s">
        <v>155</v>
      </c>
      <c r="B53" s="5" t="s">
        <v>156</v>
      </c>
      <c r="C53" s="5" t="s">
        <v>181</v>
      </c>
      <c r="D53" s="5" t="s">
        <v>182</v>
      </c>
      <c r="E53" s="5" t="s">
        <v>163</v>
      </c>
      <c r="F53" s="5" t="s">
        <v>158</v>
      </c>
      <c r="G53" s="6" t="s">
        <v>159</v>
      </c>
      <c r="H53" s="14" t="s">
        <v>184</v>
      </c>
      <c r="I53" s="14" t="s">
        <v>183</v>
      </c>
      <c r="J53" s="14" t="s">
        <v>185</v>
      </c>
      <c r="K53" s="14" t="s">
        <v>187</v>
      </c>
      <c r="L53" s="31"/>
      <c r="M53" s="26"/>
      <c r="N53" s="26"/>
      <c r="O53" s="26"/>
    </row>
    <row r="54" spans="1:15" ht="12" x14ac:dyDescent="0.2">
      <c r="A54" s="7" t="s">
        <v>109</v>
      </c>
      <c r="B54" s="1" t="s">
        <v>108</v>
      </c>
      <c r="C54" s="13">
        <v>250</v>
      </c>
      <c r="D54" s="12">
        <v>20</v>
      </c>
      <c r="E54" s="2">
        <v>57.644999999999996</v>
      </c>
      <c r="F54" s="2">
        <f t="shared" ref="F54:F60" si="21">E54*20</f>
        <v>1152.8999999999999</v>
      </c>
      <c r="G54" s="3" t="s">
        <v>160</v>
      </c>
      <c r="H54" s="10"/>
      <c r="I54" s="3">
        <f>H54*5</f>
        <v>0</v>
      </c>
      <c r="J54" s="3">
        <f t="shared" ref="J54:J60" si="22">H54*0.0155</f>
        <v>0</v>
      </c>
      <c r="K54" s="10">
        <f>F54*H54</f>
        <v>0</v>
      </c>
    </row>
    <row r="55" spans="1:15" ht="12" x14ac:dyDescent="0.2">
      <c r="A55" s="7" t="s">
        <v>97</v>
      </c>
      <c r="B55" s="1" t="s">
        <v>96</v>
      </c>
      <c r="C55" s="13">
        <v>250</v>
      </c>
      <c r="D55" s="12">
        <v>20</v>
      </c>
      <c r="E55" s="2">
        <v>57.644999999999996</v>
      </c>
      <c r="F55" s="2">
        <f t="shared" si="21"/>
        <v>1152.8999999999999</v>
      </c>
      <c r="G55" s="3" t="s">
        <v>160</v>
      </c>
      <c r="H55" s="10"/>
      <c r="I55" s="3">
        <f t="shared" ref="I55:I60" si="23">H55*5</f>
        <v>0</v>
      </c>
      <c r="J55" s="3">
        <f t="shared" si="22"/>
        <v>0</v>
      </c>
      <c r="K55" s="10">
        <f t="shared" ref="K55:K75" si="24">F55*H55</f>
        <v>0</v>
      </c>
    </row>
    <row r="56" spans="1:15" ht="12" x14ac:dyDescent="0.2">
      <c r="A56" s="7" t="s">
        <v>103</v>
      </c>
      <c r="B56" s="1" t="s">
        <v>102</v>
      </c>
      <c r="C56" s="13">
        <v>250</v>
      </c>
      <c r="D56" s="12">
        <v>20</v>
      </c>
      <c r="E56" s="2">
        <v>64.05</v>
      </c>
      <c r="F56" s="2">
        <f t="shared" si="21"/>
        <v>1281</v>
      </c>
      <c r="G56" s="3" t="s">
        <v>160</v>
      </c>
      <c r="H56" s="10"/>
      <c r="I56" s="3">
        <f t="shared" si="23"/>
        <v>0</v>
      </c>
      <c r="J56" s="3">
        <f t="shared" si="22"/>
        <v>0</v>
      </c>
      <c r="K56" s="10">
        <f t="shared" si="24"/>
        <v>0</v>
      </c>
    </row>
    <row r="57" spans="1:15" ht="12" x14ac:dyDescent="0.2">
      <c r="A57" s="7" t="s">
        <v>115</v>
      </c>
      <c r="B57" s="1" t="s">
        <v>114</v>
      </c>
      <c r="C57" s="13">
        <v>250</v>
      </c>
      <c r="D57" s="12">
        <v>20</v>
      </c>
      <c r="E57" s="2">
        <v>64.05</v>
      </c>
      <c r="F57" s="2">
        <f t="shared" si="21"/>
        <v>1281</v>
      </c>
      <c r="G57" s="3" t="s">
        <v>160</v>
      </c>
      <c r="H57" s="10"/>
      <c r="I57" s="3">
        <f t="shared" si="23"/>
        <v>0</v>
      </c>
      <c r="J57" s="3">
        <f t="shared" si="22"/>
        <v>0</v>
      </c>
      <c r="K57" s="10">
        <f t="shared" si="24"/>
        <v>0</v>
      </c>
    </row>
    <row r="58" spans="1:15" ht="12" x14ac:dyDescent="0.2">
      <c r="A58" s="7" t="s">
        <v>123</v>
      </c>
      <c r="B58" s="1" t="s">
        <v>122</v>
      </c>
      <c r="C58" s="13">
        <v>250</v>
      </c>
      <c r="D58" s="12">
        <v>20</v>
      </c>
      <c r="E58" s="2">
        <v>64.05</v>
      </c>
      <c r="F58" s="2">
        <f t="shared" si="21"/>
        <v>1281</v>
      </c>
      <c r="G58" s="3" t="s">
        <v>160</v>
      </c>
      <c r="H58" s="10"/>
      <c r="I58" s="3">
        <f t="shared" si="23"/>
        <v>0</v>
      </c>
      <c r="J58" s="3">
        <f t="shared" si="22"/>
        <v>0</v>
      </c>
      <c r="K58" s="10">
        <f t="shared" si="24"/>
        <v>0</v>
      </c>
    </row>
    <row r="59" spans="1:15" ht="12" x14ac:dyDescent="0.2">
      <c r="A59" s="7" t="s">
        <v>133</v>
      </c>
      <c r="B59" s="1" t="s">
        <v>132</v>
      </c>
      <c r="C59" s="13">
        <v>250</v>
      </c>
      <c r="D59" s="12">
        <v>20</v>
      </c>
      <c r="E59" s="2">
        <v>64.05</v>
      </c>
      <c r="F59" s="2">
        <f t="shared" si="21"/>
        <v>1281</v>
      </c>
      <c r="G59" s="3" t="s">
        <v>160</v>
      </c>
      <c r="H59" s="10"/>
      <c r="I59" s="3">
        <f t="shared" si="23"/>
        <v>0</v>
      </c>
      <c r="J59" s="3">
        <f t="shared" si="22"/>
        <v>0</v>
      </c>
      <c r="K59" s="10">
        <f t="shared" si="24"/>
        <v>0</v>
      </c>
    </row>
    <row r="60" spans="1:15" ht="12" x14ac:dyDescent="0.2">
      <c r="A60" s="7" t="s">
        <v>141</v>
      </c>
      <c r="B60" s="1" t="s">
        <v>140</v>
      </c>
      <c r="C60" s="13">
        <v>250</v>
      </c>
      <c r="D60" s="12">
        <v>20</v>
      </c>
      <c r="E60" s="2">
        <v>64.05</v>
      </c>
      <c r="F60" s="2">
        <f t="shared" si="21"/>
        <v>1281</v>
      </c>
      <c r="G60" s="3" t="s">
        <v>160</v>
      </c>
      <c r="H60" s="10"/>
      <c r="I60" s="3">
        <f t="shared" si="23"/>
        <v>0</v>
      </c>
      <c r="J60" s="3">
        <f t="shared" si="22"/>
        <v>0</v>
      </c>
      <c r="K60" s="10">
        <f t="shared" si="24"/>
        <v>0</v>
      </c>
    </row>
    <row r="61" spans="1:15" ht="14.25" customHeight="1" x14ac:dyDescent="0.2">
      <c r="A61" s="7" t="s">
        <v>143</v>
      </c>
      <c r="B61" s="1" t="s">
        <v>142</v>
      </c>
      <c r="C61" s="13">
        <v>130</v>
      </c>
      <c r="D61" s="12">
        <v>48</v>
      </c>
      <c r="E61" s="2">
        <v>44.835000000000001</v>
      </c>
      <c r="F61" s="2">
        <f>E61*48</f>
        <v>2152.08</v>
      </c>
      <c r="G61" s="3" t="s">
        <v>160</v>
      </c>
      <c r="H61" s="10"/>
      <c r="I61" s="3">
        <f>H61*6.24</f>
        <v>0</v>
      </c>
      <c r="J61" s="3">
        <f t="shared" ref="J61:J67" si="25">H61*0.0155</f>
        <v>0</v>
      </c>
      <c r="K61" s="10">
        <f t="shared" si="24"/>
        <v>0</v>
      </c>
    </row>
    <row r="62" spans="1:15" ht="12" x14ac:dyDescent="0.2">
      <c r="A62" s="7" t="s">
        <v>107</v>
      </c>
      <c r="B62" s="1" t="s">
        <v>106</v>
      </c>
      <c r="C62" s="13">
        <v>100</v>
      </c>
      <c r="D62" s="12">
        <v>54</v>
      </c>
      <c r="E62" s="2">
        <v>25.62</v>
      </c>
      <c r="F62" s="2">
        <f t="shared" ref="F62:F68" si="26">E62*54</f>
        <v>1383.48</v>
      </c>
      <c r="G62" s="3" t="s">
        <v>160</v>
      </c>
      <c r="H62" s="10"/>
      <c r="I62" s="3">
        <f t="shared" ref="I62:I68" si="27">H62*5.4</f>
        <v>0</v>
      </c>
      <c r="J62" s="3">
        <f t="shared" si="25"/>
        <v>0</v>
      </c>
      <c r="K62" s="10">
        <f t="shared" si="24"/>
        <v>0</v>
      </c>
    </row>
    <row r="63" spans="1:15" ht="12" x14ac:dyDescent="0.2">
      <c r="A63" s="7" t="s">
        <v>95</v>
      </c>
      <c r="B63" s="1" t="s">
        <v>94</v>
      </c>
      <c r="C63" s="13">
        <v>100</v>
      </c>
      <c r="D63" s="12">
        <v>54</v>
      </c>
      <c r="E63" s="2">
        <v>25.62</v>
      </c>
      <c r="F63" s="2">
        <f t="shared" si="26"/>
        <v>1383.48</v>
      </c>
      <c r="G63" s="3" t="s">
        <v>160</v>
      </c>
      <c r="H63" s="10"/>
      <c r="I63" s="3">
        <f t="shared" si="27"/>
        <v>0</v>
      </c>
      <c r="J63" s="3">
        <f t="shared" si="25"/>
        <v>0</v>
      </c>
      <c r="K63" s="10">
        <f t="shared" si="24"/>
        <v>0</v>
      </c>
    </row>
    <row r="64" spans="1:15" ht="12" x14ac:dyDescent="0.2">
      <c r="A64" s="7" t="s">
        <v>101</v>
      </c>
      <c r="B64" s="1" t="s">
        <v>100</v>
      </c>
      <c r="C64" s="13">
        <v>100</v>
      </c>
      <c r="D64" s="12">
        <v>54</v>
      </c>
      <c r="E64" s="2">
        <v>26.901</v>
      </c>
      <c r="F64" s="2">
        <f t="shared" si="26"/>
        <v>1452.654</v>
      </c>
      <c r="G64" s="3" t="s">
        <v>160</v>
      </c>
      <c r="H64" s="10"/>
      <c r="I64" s="3">
        <f t="shared" si="27"/>
        <v>0</v>
      </c>
      <c r="J64" s="3">
        <f t="shared" si="25"/>
        <v>0</v>
      </c>
      <c r="K64" s="10">
        <f t="shared" si="24"/>
        <v>0</v>
      </c>
    </row>
    <row r="65" spans="1:11" ht="12" x14ac:dyDescent="0.2">
      <c r="A65" s="7" t="s">
        <v>113</v>
      </c>
      <c r="B65" s="1" t="s">
        <v>112</v>
      </c>
      <c r="C65" s="13">
        <v>100</v>
      </c>
      <c r="D65" s="12">
        <v>54</v>
      </c>
      <c r="E65" s="2">
        <v>26.901</v>
      </c>
      <c r="F65" s="2">
        <f t="shared" si="26"/>
        <v>1452.654</v>
      </c>
      <c r="G65" s="3" t="s">
        <v>160</v>
      </c>
      <c r="H65" s="10"/>
      <c r="I65" s="3">
        <f t="shared" si="27"/>
        <v>0</v>
      </c>
      <c r="J65" s="3">
        <f t="shared" si="25"/>
        <v>0</v>
      </c>
      <c r="K65" s="10">
        <f t="shared" si="24"/>
        <v>0</v>
      </c>
    </row>
    <row r="66" spans="1:11" ht="12" x14ac:dyDescent="0.2">
      <c r="A66" s="7" t="s">
        <v>121</v>
      </c>
      <c r="B66" s="1" t="s">
        <v>120</v>
      </c>
      <c r="C66" s="13">
        <v>100</v>
      </c>
      <c r="D66" s="12">
        <v>54</v>
      </c>
      <c r="E66" s="2">
        <v>26.901</v>
      </c>
      <c r="F66" s="2">
        <f t="shared" si="26"/>
        <v>1452.654</v>
      </c>
      <c r="G66" s="3" t="s">
        <v>160</v>
      </c>
      <c r="H66" s="10"/>
      <c r="I66" s="3">
        <f t="shared" si="27"/>
        <v>0</v>
      </c>
      <c r="J66" s="3">
        <f t="shared" si="25"/>
        <v>0</v>
      </c>
      <c r="K66" s="10">
        <f t="shared" si="24"/>
        <v>0</v>
      </c>
    </row>
    <row r="67" spans="1:11" ht="12" x14ac:dyDescent="0.2">
      <c r="A67" s="7" t="s">
        <v>131</v>
      </c>
      <c r="B67" s="1" t="s">
        <v>130</v>
      </c>
      <c r="C67" s="13">
        <v>100</v>
      </c>
      <c r="D67" s="12">
        <v>54</v>
      </c>
      <c r="E67" s="2">
        <v>26.901</v>
      </c>
      <c r="F67" s="2">
        <f t="shared" si="26"/>
        <v>1452.654</v>
      </c>
      <c r="G67" s="3" t="s">
        <v>160</v>
      </c>
      <c r="H67" s="10"/>
      <c r="I67" s="3">
        <f t="shared" si="27"/>
        <v>0</v>
      </c>
      <c r="J67" s="3">
        <f t="shared" si="25"/>
        <v>0</v>
      </c>
      <c r="K67" s="10">
        <f t="shared" si="24"/>
        <v>0</v>
      </c>
    </row>
    <row r="68" spans="1:11" ht="12" x14ac:dyDescent="0.2">
      <c r="A68" s="7" t="s">
        <v>139</v>
      </c>
      <c r="B68" s="1" t="s">
        <v>138</v>
      </c>
      <c r="C68" s="13">
        <v>100</v>
      </c>
      <c r="D68" s="12">
        <v>54</v>
      </c>
      <c r="E68" s="2">
        <v>26.901</v>
      </c>
      <c r="F68" s="2">
        <f t="shared" si="26"/>
        <v>1452.654</v>
      </c>
      <c r="G68" s="3" t="s">
        <v>160</v>
      </c>
      <c r="H68" s="10"/>
      <c r="I68" s="3">
        <f t="shared" si="27"/>
        <v>0</v>
      </c>
      <c r="J68" s="3">
        <f>H68*0.0155</f>
        <v>0</v>
      </c>
      <c r="K68" s="10">
        <f t="shared" si="24"/>
        <v>0</v>
      </c>
    </row>
    <row r="69" spans="1:11" ht="12" x14ac:dyDescent="0.2">
      <c r="A69" s="7" t="s">
        <v>111</v>
      </c>
      <c r="B69" s="1" t="s">
        <v>110</v>
      </c>
      <c r="C69" s="13">
        <v>50</v>
      </c>
      <c r="D69" s="12">
        <v>72</v>
      </c>
      <c r="E69" s="2">
        <v>13.4505</v>
      </c>
      <c r="F69" s="2">
        <f t="shared" ref="F69:F75" si="28">E69*72</f>
        <v>968.43600000000004</v>
      </c>
      <c r="G69" s="3" t="s">
        <v>160</v>
      </c>
      <c r="H69" s="10"/>
      <c r="I69" s="3">
        <f t="shared" ref="I69:I75" si="29">H69*3.6</f>
        <v>0</v>
      </c>
      <c r="J69" s="3">
        <f>H69*0.012</f>
        <v>0</v>
      </c>
      <c r="K69" s="10">
        <f t="shared" si="24"/>
        <v>0</v>
      </c>
    </row>
    <row r="70" spans="1:11" ht="12" x14ac:dyDescent="0.2">
      <c r="A70" s="7" t="s">
        <v>99</v>
      </c>
      <c r="B70" s="1" t="s">
        <v>98</v>
      </c>
      <c r="C70" s="13">
        <v>50</v>
      </c>
      <c r="D70" s="12">
        <v>72</v>
      </c>
      <c r="E70" s="2">
        <v>13.4505</v>
      </c>
      <c r="F70" s="2">
        <f t="shared" si="28"/>
        <v>968.43600000000004</v>
      </c>
      <c r="G70" s="3" t="s">
        <v>160</v>
      </c>
      <c r="H70" s="10"/>
      <c r="I70" s="3">
        <f t="shared" si="29"/>
        <v>0</v>
      </c>
      <c r="J70" s="3">
        <f t="shared" ref="J70:J75" si="30">H70*0.012</f>
        <v>0</v>
      </c>
      <c r="K70" s="10">
        <f t="shared" si="24"/>
        <v>0</v>
      </c>
    </row>
    <row r="71" spans="1:11" ht="12" x14ac:dyDescent="0.2">
      <c r="A71" s="7" t="s">
        <v>105</v>
      </c>
      <c r="B71" s="1" t="s">
        <v>104</v>
      </c>
      <c r="C71" s="13">
        <v>50</v>
      </c>
      <c r="D71" s="12">
        <v>72</v>
      </c>
      <c r="E71" s="2">
        <v>14.091000000000001</v>
      </c>
      <c r="F71" s="2">
        <f t="shared" si="28"/>
        <v>1014.5520000000001</v>
      </c>
      <c r="G71" s="3" t="s">
        <v>160</v>
      </c>
      <c r="H71" s="10"/>
      <c r="I71" s="3">
        <f t="shared" si="29"/>
        <v>0</v>
      </c>
      <c r="J71" s="3">
        <f t="shared" si="30"/>
        <v>0</v>
      </c>
      <c r="K71" s="10">
        <f t="shared" si="24"/>
        <v>0</v>
      </c>
    </row>
    <row r="72" spans="1:11" ht="12" x14ac:dyDescent="0.2">
      <c r="A72" s="7" t="s">
        <v>117</v>
      </c>
      <c r="B72" s="1" t="s">
        <v>116</v>
      </c>
      <c r="C72" s="13">
        <v>50</v>
      </c>
      <c r="D72" s="12">
        <v>72</v>
      </c>
      <c r="E72" s="2">
        <v>14.091000000000001</v>
      </c>
      <c r="F72" s="2">
        <f t="shared" si="28"/>
        <v>1014.5520000000001</v>
      </c>
      <c r="G72" s="3" t="s">
        <v>160</v>
      </c>
      <c r="H72" s="10"/>
      <c r="I72" s="3">
        <f t="shared" si="29"/>
        <v>0</v>
      </c>
      <c r="J72" s="3">
        <f t="shared" si="30"/>
        <v>0</v>
      </c>
      <c r="K72" s="10">
        <f t="shared" si="24"/>
        <v>0</v>
      </c>
    </row>
    <row r="73" spans="1:11" ht="12" x14ac:dyDescent="0.2">
      <c r="A73" s="7" t="s">
        <v>119</v>
      </c>
      <c r="B73" s="1" t="s">
        <v>118</v>
      </c>
      <c r="C73" s="13">
        <v>50</v>
      </c>
      <c r="D73" s="12">
        <v>72</v>
      </c>
      <c r="E73" s="2">
        <v>14.091000000000001</v>
      </c>
      <c r="F73" s="2">
        <f t="shared" si="28"/>
        <v>1014.5520000000001</v>
      </c>
      <c r="G73" s="3" t="s">
        <v>160</v>
      </c>
      <c r="H73" s="10"/>
      <c r="I73" s="3">
        <f t="shared" si="29"/>
        <v>0</v>
      </c>
      <c r="J73" s="3">
        <f t="shared" si="30"/>
        <v>0</v>
      </c>
      <c r="K73" s="10">
        <f t="shared" si="24"/>
        <v>0</v>
      </c>
    </row>
    <row r="74" spans="1:11" ht="12" x14ac:dyDescent="0.2">
      <c r="A74" s="7" t="s">
        <v>135</v>
      </c>
      <c r="B74" s="1" t="s">
        <v>134</v>
      </c>
      <c r="C74" s="13">
        <v>50</v>
      </c>
      <c r="D74" s="12">
        <v>72</v>
      </c>
      <c r="E74" s="2">
        <v>14.091000000000001</v>
      </c>
      <c r="F74" s="2">
        <f t="shared" si="28"/>
        <v>1014.5520000000001</v>
      </c>
      <c r="G74" s="3" t="s">
        <v>160</v>
      </c>
      <c r="H74" s="10"/>
      <c r="I74" s="3">
        <f t="shared" si="29"/>
        <v>0</v>
      </c>
      <c r="J74" s="3">
        <f t="shared" si="30"/>
        <v>0</v>
      </c>
      <c r="K74" s="10">
        <f t="shared" si="24"/>
        <v>0</v>
      </c>
    </row>
    <row r="75" spans="1:11" ht="12" x14ac:dyDescent="0.2">
      <c r="A75" s="7" t="s">
        <v>137</v>
      </c>
      <c r="B75" s="1" t="s">
        <v>136</v>
      </c>
      <c r="C75" s="13">
        <v>50</v>
      </c>
      <c r="D75" s="12">
        <v>72</v>
      </c>
      <c r="E75" s="2">
        <v>14.091000000000001</v>
      </c>
      <c r="F75" s="2">
        <f t="shared" si="28"/>
        <v>1014.5520000000001</v>
      </c>
      <c r="G75" s="3" t="s">
        <v>160</v>
      </c>
      <c r="H75" s="10"/>
      <c r="I75" s="3">
        <f t="shared" si="29"/>
        <v>0</v>
      </c>
      <c r="J75" s="3">
        <f t="shared" si="30"/>
        <v>0</v>
      </c>
      <c r="K75" s="10">
        <f t="shared" si="24"/>
        <v>0</v>
      </c>
    </row>
    <row r="76" spans="1:11" ht="15" x14ac:dyDescent="0.25">
      <c r="A76"/>
      <c r="B76" s="11" t="s">
        <v>189</v>
      </c>
      <c r="C76" s="11"/>
      <c r="D76" s="11"/>
      <c r="E76"/>
      <c r="F76"/>
      <c r="G76"/>
      <c r="H76"/>
      <c r="I76"/>
      <c r="J76"/>
      <c r="K76"/>
    </row>
    <row r="77" spans="1:11" ht="12.75" x14ac:dyDescent="0.2">
      <c r="A77" s="5" t="s">
        <v>155</v>
      </c>
      <c r="B77" s="5" t="s">
        <v>156</v>
      </c>
      <c r="C77" s="5" t="s">
        <v>181</v>
      </c>
      <c r="D77" s="5" t="s">
        <v>182</v>
      </c>
      <c r="E77" s="5" t="s">
        <v>163</v>
      </c>
      <c r="F77" s="5" t="s">
        <v>158</v>
      </c>
      <c r="G77" s="6" t="s">
        <v>159</v>
      </c>
      <c r="H77" s="14" t="s">
        <v>184</v>
      </c>
      <c r="I77" s="14" t="s">
        <v>183</v>
      </c>
      <c r="J77" s="14" t="s">
        <v>185</v>
      </c>
      <c r="K77" s="14" t="s">
        <v>187</v>
      </c>
    </row>
    <row r="78" spans="1:11" ht="12" x14ac:dyDescent="0.2">
      <c r="A78" s="7" t="s">
        <v>149</v>
      </c>
      <c r="B78" s="1" t="s">
        <v>148</v>
      </c>
      <c r="C78" s="13">
        <v>1000</v>
      </c>
      <c r="D78" s="12">
        <v>6</v>
      </c>
      <c r="E78" s="2">
        <v>206.63811000000001</v>
      </c>
      <c r="F78" s="2">
        <f>E78*6</f>
        <v>1239.8286600000001</v>
      </c>
      <c r="G78" s="3" t="s">
        <v>160</v>
      </c>
      <c r="H78" s="10"/>
      <c r="I78" s="3">
        <f>H78*6</f>
        <v>0</v>
      </c>
      <c r="J78" s="3">
        <f t="shared" ref="J78:J87" si="31">H78*0.025</f>
        <v>0</v>
      </c>
      <c r="K78" s="10">
        <f t="shared" ref="K78:K87" si="32">F78*H78</f>
        <v>0</v>
      </c>
    </row>
    <row r="79" spans="1:11" ht="12" x14ac:dyDescent="0.2">
      <c r="A79" s="7" t="s">
        <v>127</v>
      </c>
      <c r="B79" s="1" t="s">
        <v>126</v>
      </c>
      <c r="C79" s="13">
        <v>1000</v>
      </c>
      <c r="D79" s="12">
        <v>6</v>
      </c>
      <c r="E79" s="2">
        <v>175.49699999999999</v>
      </c>
      <c r="F79" s="2">
        <f>E79*6</f>
        <v>1052.982</v>
      </c>
      <c r="G79" s="3" t="s">
        <v>160</v>
      </c>
      <c r="H79" s="10"/>
      <c r="I79" s="3">
        <f t="shared" ref="I79:I86" si="33">H79*6</f>
        <v>0</v>
      </c>
      <c r="J79" s="3">
        <f t="shared" si="31"/>
        <v>0</v>
      </c>
      <c r="K79" s="10">
        <f t="shared" si="32"/>
        <v>0</v>
      </c>
    </row>
    <row r="80" spans="1:11" ht="12" x14ac:dyDescent="0.2">
      <c r="A80" s="7" t="s">
        <v>125</v>
      </c>
      <c r="B80" s="1" t="s">
        <v>124</v>
      </c>
      <c r="C80" s="13">
        <v>500</v>
      </c>
      <c r="D80" s="12">
        <v>12</v>
      </c>
      <c r="E80" s="2">
        <v>87.748499999999993</v>
      </c>
      <c r="F80" s="2">
        <f>E80*12</f>
        <v>1052.982</v>
      </c>
      <c r="G80" s="3" t="s">
        <v>160</v>
      </c>
      <c r="H80" s="10"/>
      <c r="I80" s="3">
        <f t="shared" si="33"/>
        <v>0</v>
      </c>
      <c r="J80" s="3">
        <f t="shared" si="31"/>
        <v>0</v>
      </c>
      <c r="K80" s="10">
        <f t="shared" si="32"/>
        <v>0</v>
      </c>
    </row>
    <row r="81" spans="1:11" ht="12" x14ac:dyDescent="0.2">
      <c r="A81" s="7" t="s">
        <v>89</v>
      </c>
      <c r="B81" s="1" t="s">
        <v>88</v>
      </c>
      <c r="C81" s="13">
        <v>1000</v>
      </c>
      <c r="D81" s="12">
        <v>6</v>
      </c>
      <c r="E81" s="2">
        <v>175.49699999999999</v>
      </c>
      <c r="F81" s="2">
        <f>E81*6</f>
        <v>1052.982</v>
      </c>
      <c r="G81" s="3" t="s">
        <v>160</v>
      </c>
      <c r="H81" s="10"/>
      <c r="I81" s="3">
        <f t="shared" si="33"/>
        <v>0</v>
      </c>
      <c r="J81" s="3">
        <f t="shared" si="31"/>
        <v>0</v>
      </c>
      <c r="K81" s="10">
        <f t="shared" si="32"/>
        <v>0</v>
      </c>
    </row>
    <row r="82" spans="1:11" ht="12" x14ac:dyDescent="0.2">
      <c r="A82" s="7" t="s">
        <v>165</v>
      </c>
      <c r="B82" s="1" t="s">
        <v>164</v>
      </c>
      <c r="C82" s="13">
        <v>500</v>
      </c>
      <c r="D82" s="12">
        <v>12</v>
      </c>
      <c r="E82" s="2">
        <v>87.748499999999993</v>
      </c>
      <c r="F82" s="2">
        <f>E82*12</f>
        <v>1052.982</v>
      </c>
      <c r="G82" s="3" t="s">
        <v>160</v>
      </c>
      <c r="H82" s="10"/>
      <c r="I82" s="3">
        <f t="shared" si="33"/>
        <v>0</v>
      </c>
      <c r="J82" s="3">
        <f t="shared" si="31"/>
        <v>0</v>
      </c>
      <c r="K82" s="10">
        <f t="shared" si="32"/>
        <v>0</v>
      </c>
    </row>
    <row r="83" spans="1:11" ht="12" x14ac:dyDescent="0.2">
      <c r="A83" s="7" t="s">
        <v>147</v>
      </c>
      <c r="B83" s="1" t="s">
        <v>146</v>
      </c>
      <c r="C83" s="13">
        <v>1000</v>
      </c>
      <c r="D83" s="12">
        <v>6</v>
      </c>
      <c r="E83" s="2">
        <v>175.49699999999999</v>
      </c>
      <c r="F83" s="2">
        <f>E83*6</f>
        <v>1052.982</v>
      </c>
      <c r="G83" s="3" t="s">
        <v>160</v>
      </c>
      <c r="H83" s="10"/>
      <c r="I83" s="3">
        <f t="shared" si="33"/>
        <v>0</v>
      </c>
      <c r="J83" s="3">
        <f t="shared" si="31"/>
        <v>0</v>
      </c>
      <c r="K83" s="10">
        <f t="shared" si="32"/>
        <v>0</v>
      </c>
    </row>
    <row r="84" spans="1:11" ht="12" x14ac:dyDescent="0.2">
      <c r="A84" s="7" t="s">
        <v>145</v>
      </c>
      <c r="B84" s="1" t="s">
        <v>144</v>
      </c>
      <c r="C84" s="13">
        <v>500</v>
      </c>
      <c r="D84" s="12">
        <v>12</v>
      </c>
      <c r="E84" s="2">
        <v>87.748499999999993</v>
      </c>
      <c r="F84" s="2">
        <f>E84*12</f>
        <v>1052.982</v>
      </c>
      <c r="G84" s="3" t="s">
        <v>160</v>
      </c>
      <c r="H84" s="10"/>
      <c r="I84" s="3">
        <f t="shared" si="33"/>
        <v>0</v>
      </c>
      <c r="J84" s="3">
        <f t="shared" si="31"/>
        <v>0</v>
      </c>
      <c r="K84" s="10">
        <f t="shared" si="32"/>
        <v>0</v>
      </c>
    </row>
    <row r="85" spans="1:11" ht="12" x14ac:dyDescent="0.2">
      <c r="A85" s="7" t="s">
        <v>129</v>
      </c>
      <c r="B85" s="1" t="s">
        <v>128</v>
      </c>
      <c r="C85" s="13">
        <v>600</v>
      </c>
      <c r="D85" s="12">
        <v>10</v>
      </c>
      <c r="E85" s="2">
        <v>120.414</v>
      </c>
      <c r="F85" s="2">
        <f>E85*10</f>
        <v>1204.1400000000001</v>
      </c>
      <c r="G85" s="3" t="s">
        <v>160</v>
      </c>
      <c r="H85" s="10"/>
      <c r="I85" s="3">
        <f t="shared" si="33"/>
        <v>0</v>
      </c>
      <c r="J85" s="3">
        <f t="shared" si="31"/>
        <v>0</v>
      </c>
      <c r="K85" s="10">
        <f t="shared" si="32"/>
        <v>0</v>
      </c>
    </row>
    <row r="86" spans="1:11" ht="12" x14ac:dyDescent="0.2">
      <c r="A86" s="7" t="s">
        <v>93</v>
      </c>
      <c r="B86" s="1" t="s">
        <v>92</v>
      </c>
      <c r="C86" s="13">
        <v>500</v>
      </c>
      <c r="D86" s="12">
        <v>12</v>
      </c>
      <c r="E86" s="2">
        <v>92.232000000000014</v>
      </c>
      <c r="F86" s="2">
        <f>E86*12</f>
        <v>1106.7840000000001</v>
      </c>
      <c r="G86" s="3" t="s">
        <v>160</v>
      </c>
      <c r="H86" s="10"/>
      <c r="I86" s="3">
        <f t="shared" si="33"/>
        <v>0</v>
      </c>
      <c r="J86" s="3">
        <f t="shared" si="31"/>
        <v>0</v>
      </c>
      <c r="K86" s="10">
        <f t="shared" si="32"/>
        <v>0</v>
      </c>
    </row>
    <row r="87" spans="1:11" ht="12" x14ac:dyDescent="0.2">
      <c r="A87" s="7" t="s">
        <v>91</v>
      </c>
      <c r="B87" s="1" t="s">
        <v>90</v>
      </c>
      <c r="C87" s="13">
        <v>300</v>
      </c>
      <c r="D87" s="12">
        <v>16</v>
      </c>
      <c r="E87" s="2">
        <v>67.893000000000001</v>
      </c>
      <c r="F87" s="2">
        <f>E87*16</f>
        <v>1086.288</v>
      </c>
      <c r="G87" s="3" t="s">
        <v>162</v>
      </c>
      <c r="H87" s="10"/>
      <c r="I87" s="3">
        <f>H87*4.8</f>
        <v>0</v>
      </c>
      <c r="J87" s="3">
        <f t="shared" si="31"/>
        <v>0</v>
      </c>
      <c r="K87" s="10">
        <f t="shared" si="32"/>
        <v>0</v>
      </c>
    </row>
    <row r="88" spans="1:11" ht="15" x14ac:dyDescent="0.25">
      <c r="A88"/>
      <c r="B88" s="11" t="s">
        <v>168</v>
      </c>
      <c r="C88" s="11"/>
      <c r="D88" s="11"/>
      <c r="E88"/>
      <c r="F88"/>
      <c r="G88"/>
      <c r="H88"/>
      <c r="I88"/>
      <c r="J88"/>
      <c r="K88"/>
    </row>
    <row r="89" spans="1:11" ht="12.75" x14ac:dyDescent="0.2">
      <c r="A89" s="5" t="s">
        <v>155</v>
      </c>
      <c r="B89" s="5" t="s">
        <v>156</v>
      </c>
      <c r="C89" s="5" t="s">
        <v>186</v>
      </c>
      <c r="D89" s="5" t="s">
        <v>182</v>
      </c>
      <c r="E89" s="5" t="s">
        <v>157</v>
      </c>
      <c r="F89" s="5" t="s">
        <v>158</v>
      </c>
      <c r="G89" s="6" t="s">
        <v>159</v>
      </c>
      <c r="H89" s="14" t="s">
        <v>184</v>
      </c>
      <c r="I89" s="14" t="s">
        <v>183</v>
      </c>
      <c r="J89" s="14" t="s">
        <v>185</v>
      </c>
      <c r="K89" s="14" t="s">
        <v>187</v>
      </c>
    </row>
    <row r="90" spans="1:11" ht="12" x14ac:dyDescent="0.2">
      <c r="A90" s="7" t="s">
        <v>67</v>
      </c>
      <c r="B90" s="1" t="s">
        <v>66</v>
      </c>
      <c r="C90" s="21">
        <v>3</v>
      </c>
      <c r="D90" s="12">
        <v>1</v>
      </c>
      <c r="E90" s="29">
        <v>179.34</v>
      </c>
      <c r="F90" s="29">
        <f>E90*3</f>
        <v>538.02</v>
      </c>
      <c r="G90" s="3" t="s">
        <v>160</v>
      </c>
      <c r="H90" s="3"/>
      <c r="I90" s="3">
        <f>H90*3</f>
        <v>0</v>
      </c>
      <c r="J90" s="3">
        <f>H90*0.012</f>
        <v>0</v>
      </c>
      <c r="K90" s="10">
        <f t="shared" ref="K90:K91" si="34">F90*H90</f>
        <v>0</v>
      </c>
    </row>
    <row r="91" spans="1:11" ht="12" x14ac:dyDescent="0.2">
      <c r="A91" s="7" t="s">
        <v>65</v>
      </c>
      <c r="B91" s="1" t="s">
        <v>64</v>
      </c>
      <c r="C91" s="21">
        <v>3</v>
      </c>
      <c r="D91" s="12">
        <v>1</v>
      </c>
      <c r="E91" s="29">
        <v>179.34</v>
      </c>
      <c r="F91" s="29">
        <f>E91*3</f>
        <v>538.02</v>
      </c>
      <c r="G91" s="3" t="s">
        <v>160</v>
      </c>
      <c r="H91" s="3"/>
      <c r="I91" s="3">
        <f>H91*3</f>
        <v>0</v>
      </c>
      <c r="J91" s="3">
        <f>H91*0.012</f>
        <v>0</v>
      </c>
      <c r="K91" s="10">
        <f t="shared" si="34"/>
        <v>0</v>
      </c>
    </row>
    <row r="92" spans="1:11" ht="15" x14ac:dyDescent="0.25">
      <c r="A92"/>
      <c r="B92" s="11" t="s">
        <v>179</v>
      </c>
      <c r="C92" s="11"/>
      <c r="D92" s="11"/>
      <c r="E92"/>
      <c r="F92"/>
      <c r="G92"/>
      <c r="H92"/>
      <c r="I92"/>
      <c r="J92"/>
      <c r="K92"/>
    </row>
    <row r="93" spans="1:11" ht="12.75" x14ac:dyDescent="0.2">
      <c r="A93" s="5" t="s">
        <v>155</v>
      </c>
      <c r="B93" s="5" t="s">
        <v>156</v>
      </c>
      <c r="C93" s="5" t="s">
        <v>181</v>
      </c>
      <c r="D93" s="5" t="s">
        <v>182</v>
      </c>
      <c r="E93" s="5" t="s">
        <v>163</v>
      </c>
      <c r="F93" s="5" t="s">
        <v>158</v>
      </c>
      <c r="G93" s="6" t="s">
        <v>159</v>
      </c>
      <c r="H93" s="14" t="s">
        <v>184</v>
      </c>
      <c r="I93" s="14" t="s">
        <v>183</v>
      </c>
      <c r="J93" s="14" t="s">
        <v>185</v>
      </c>
      <c r="K93" s="14" t="s">
        <v>187</v>
      </c>
    </row>
    <row r="94" spans="1:11" ht="12" x14ac:dyDescent="0.2">
      <c r="A94" s="7" t="s">
        <v>151</v>
      </c>
      <c r="B94" s="1" t="s">
        <v>150</v>
      </c>
      <c r="C94" s="13">
        <v>317</v>
      </c>
      <c r="D94" s="12">
        <v>14</v>
      </c>
      <c r="E94" s="4">
        <v>80.703000000000003</v>
      </c>
      <c r="F94" s="4">
        <f>E94*14</f>
        <v>1129.8420000000001</v>
      </c>
      <c r="G94" s="3" t="s">
        <v>160</v>
      </c>
      <c r="H94" s="3"/>
      <c r="I94" s="3">
        <f>H94*4.438</f>
        <v>0</v>
      </c>
      <c r="J94" s="3">
        <f>H94*0.025</f>
        <v>0</v>
      </c>
      <c r="K94" s="10">
        <f t="shared" ref="K94:K95" si="35">F94*H94</f>
        <v>0</v>
      </c>
    </row>
    <row r="95" spans="1:11" ht="12" x14ac:dyDescent="0.2">
      <c r="A95" s="7" t="s">
        <v>153</v>
      </c>
      <c r="B95" s="1" t="s">
        <v>152</v>
      </c>
      <c r="C95" s="13">
        <v>317</v>
      </c>
      <c r="D95" s="12">
        <v>14</v>
      </c>
      <c r="E95" s="4">
        <v>80.703000000000003</v>
      </c>
      <c r="F95" s="4">
        <f>E95*14</f>
        <v>1129.8420000000001</v>
      </c>
      <c r="G95" s="3" t="s">
        <v>160</v>
      </c>
      <c r="H95" s="3"/>
      <c r="I95" s="3">
        <f>H95*4.438</f>
        <v>0</v>
      </c>
      <c r="J95" s="3">
        <f t="shared" ref="J95" si="36">H95*0.025</f>
        <v>0</v>
      </c>
      <c r="K95" s="10">
        <f t="shared" si="35"/>
        <v>0</v>
      </c>
    </row>
    <row r="96" spans="1:11" ht="15" x14ac:dyDescent="0.25">
      <c r="A96"/>
      <c r="B96" s="11" t="s">
        <v>204</v>
      </c>
      <c r="C96" s="11"/>
      <c r="D96" s="11"/>
      <c r="E96"/>
      <c r="F96"/>
      <c r="G96"/>
      <c r="H96"/>
      <c r="I96"/>
      <c r="J96"/>
      <c r="K96"/>
    </row>
    <row r="97" spans="1:11" ht="12.75" x14ac:dyDescent="0.2">
      <c r="A97" s="5" t="s">
        <v>155</v>
      </c>
      <c r="B97" s="5" t="s">
        <v>156</v>
      </c>
      <c r="C97" s="5" t="s">
        <v>181</v>
      </c>
      <c r="D97" s="5" t="s">
        <v>182</v>
      </c>
      <c r="E97" s="5" t="s">
        <v>163</v>
      </c>
      <c r="F97" s="5" t="s">
        <v>158</v>
      </c>
      <c r="G97" s="6" t="s">
        <v>159</v>
      </c>
      <c r="H97" s="14" t="s">
        <v>184</v>
      </c>
      <c r="I97" s="14" t="s">
        <v>183</v>
      </c>
      <c r="J97" s="14" t="s">
        <v>185</v>
      </c>
      <c r="K97" s="14" t="s">
        <v>187</v>
      </c>
    </row>
    <row r="98" spans="1:11" ht="12" x14ac:dyDescent="0.2">
      <c r="A98" s="30" t="s">
        <v>206</v>
      </c>
      <c r="B98" s="1" t="s">
        <v>199</v>
      </c>
      <c r="C98" s="13">
        <v>450</v>
      </c>
      <c r="D98" s="12">
        <v>12</v>
      </c>
      <c r="E98" s="29">
        <v>86.864394433909538</v>
      </c>
      <c r="F98" s="29">
        <f>E98*12</f>
        <v>1042.3727332069145</v>
      </c>
      <c r="G98" s="3" t="s">
        <v>160</v>
      </c>
      <c r="H98" s="3"/>
      <c r="I98" s="3">
        <f t="shared" ref="I98:I105" si="37">H98*5.4</f>
        <v>0</v>
      </c>
      <c r="J98" s="3">
        <f t="shared" ref="J98" si="38">H98*0.025</f>
        <v>0</v>
      </c>
      <c r="K98" s="10">
        <f t="shared" ref="K98" si="39">F98*H98</f>
        <v>0</v>
      </c>
    </row>
    <row r="99" spans="1:11" ht="12" x14ac:dyDescent="0.2">
      <c r="A99" s="7" t="s">
        <v>205</v>
      </c>
      <c r="B99" s="1" t="s">
        <v>200</v>
      </c>
      <c r="C99" s="13">
        <v>450</v>
      </c>
      <c r="D99" s="12">
        <v>12</v>
      </c>
      <c r="E99" s="29">
        <v>90.186967687909544</v>
      </c>
      <c r="F99" s="29">
        <f t="shared" ref="F99:F105" si="40">E99*12</f>
        <v>1082.2436122549145</v>
      </c>
      <c r="G99" s="3" t="s">
        <v>160</v>
      </c>
      <c r="H99" s="3"/>
      <c r="I99" s="3">
        <f t="shared" si="37"/>
        <v>0</v>
      </c>
      <c r="J99" s="3">
        <f t="shared" ref="J99:J105" si="41">H99*0.025</f>
        <v>0</v>
      </c>
      <c r="K99" s="10">
        <f t="shared" ref="K99:K105" si="42">F99*H99</f>
        <v>0</v>
      </c>
    </row>
    <row r="100" spans="1:11" ht="12" x14ac:dyDescent="0.2">
      <c r="A100" s="7" t="s">
        <v>198</v>
      </c>
      <c r="B100" s="1" t="s">
        <v>180</v>
      </c>
      <c r="C100" s="13">
        <v>450</v>
      </c>
      <c r="D100" s="12">
        <v>12</v>
      </c>
      <c r="E100" s="29">
        <v>101.27674586024564</v>
      </c>
      <c r="F100" s="29">
        <f t="shared" si="40"/>
        <v>1215.3209503229477</v>
      </c>
      <c r="G100" s="3" t="s">
        <v>162</v>
      </c>
      <c r="H100" s="3"/>
      <c r="I100" s="3">
        <f t="shared" si="37"/>
        <v>0</v>
      </c>
      <c r="J100" s="3">
        <f t="shared" si="41"/>
        <v>0</v>
      </c>
      <c r="K100" s="10">
        <f t="shared" si="42"/>
        <v>0</v>
      </c>
    </row>
    <row r="101" spans="1:11" ht="12" x14ac:dyDescent="0.2">
      <c r="A101" s="7" t="s">
        <v>196</v>
      </c>
      <c r="B101" s="1" t="s">
        <v>197</v>
      </c>
      <c r="C101" s="13">
        <v>450</v>
      </c>
      <c r="D101" s="12">
        <v>12</v>
      </c>
      <c r="E101" s="29">
        <v>96.624485959495644</v>
      </c>
      <c r="F101" s="29">
        <f t="shared" si="40"/>
        <v>1159.4938315139477</v>
      </c>
      <c r="G101" s="3" t="s">
        <v>162</v>
      </c>
      <c r="H101" s="3"/>
      <c r="I101" s="3">
        <f t="shared" si="37"/>
        <v>0</v>
      </c>
      <c r="J101" s="3">
        <f t="shared" si="41"/>
        <v>0</v>
      </c>
      <c r="K101" s="10">
        <f t="shared" si="42"/>
        <v>0</v>
      </c>
    </row>
    <row r="102" spans="1:11" ht="12" x14ac:dyDescent="0.2">
      <c r="A102" s="7" t="s">
        <v>208</v>
      </c>
      <c r="B102" s="1" t="s">
        <v>207</v>
      </c>
      <c r="C102" s="13">
        <v>450</v>
      </c>
      <c r="D102" s="12">
        <v>12</v>
      </c>
      <c r="E102" s="29">
        <v>87.064585736093164</v>
      </c>
      <c r="F102" s="29">
        <f t="shared" si="40"/>
        <v>1044.7750288331181</v>
      </c>
      <c r="G102" s="3" t="s">
        <v>160</v>
      </c>
      <c r="H102" s="3"/>
      <c r="I102" s="3">
        <f t="shared" si="37"/>
        <v>0</v>
      </c>
      <c r="J102" s="3">
        <f t="shared" si="41"/>
        <v>0</v>
      </c>
      <c r="K102" s="10">
        <f t="shared" si="42"/>
        <v>0</v>
      </c>
    </row>
    <row r="103" spans="1:11" ht="12" x14ac:dyDescent="0.2">
      <c r="A103" s="7" t="s">
        <v>209</v>
      </c>
      <c r="B103" s="1" t="s">
        <v>203</v>
      </c>
      <c r="C103" s="13">
        <v>450</v>
      </c>
      <c r="D103" s="12">
        <v>12</v>
      </c>
      <c r="E103" s="29">
        <v>83.730439254747026</v>
      </c>
      <c r="F103" s="29">
        <f t="shared" si="40"/>
        <v>1004.7652710569644</v>
      </c>
      <c r="G103" s="3" t="s">
        <v>160</v>
      </c>
      <c r="H103" s="3"/>
      <c r="I103" s="3">
        <f t="shared" si="37"/>
        <v>0</v>
      </c>
      <c r="J103" s="3">
        <f t="shared" si="41"/>
        <v>0</v>
      </c>
      <c r="K103" s="10">
        <f t="shared" si="42"/>
        <v>0</v>
      </c>
    </row>
    <row r="104" spans="1:11" ht="12" x14ac:dyDescent="0.2">
      <c r="A104" s="7" t="s">
        <v>210</v>
      </c>
      <c r="B104" s="1" t="s">
        <v>201</v>
      </c>
      <c r="C104" s="13">
        <v>450</v>
      </c>
      <c r="D104" s="12">
        <v>12</v>
      </c>
      <c r="E104" s="29">
        <v>87.064585736093164</v>
      </c>
      <c r="F104" s="29">
        <f t="shared" si="40"/>
        <v>1044.7750288331181</v>
      </c>
      <c r="G104" s="3" t="s">
        <v>160</v>
      </c>
      <c r="H104" s="3"/>
      <c r="I104" s="3">
        <f t="shared" si="37"/>
        <v>0</v>
      </c>
      <c r="J104" s="3">
        <f t="shared" si="41"/>
        <v>0</v>
      </c>
      <c r="K104" s="10">
        <f t="shared" si="42"/>
        <v>0</v>
      </c>
    </row>
    <row r="105" spans="1:11" ht="12" x14ac:dyDescent="0.2">
      <c r="A105" s="7" t="s">
        <v>211</v>
      </c>
      <c r="B105" s="1" t="s">
        <v>202</v>
      </c>
      <c r="C105" s="13">
        <v>450</v>
      </c>
      <c r="D105" s="12">
        <v>12</v>
      </c>
      <c r="E105" s="29">
        <v>84.30073936589703</v>
      </c>
      <c r="F105" s="29">
        <f t="shared" si="40"/>
        <v>1011.6088723907644</v>
      </c>
      <c r="G105" s="3" t="s">
        <v>160</v>
      </c>
      <c r="H105" s="3"/>
      <c r="I105" s="3">
        <f t="shared" si="37"/>
        <v>0</v>
      </c>
      <c r="J105" s="3">
        <f t="shared" si="41"/>
        <v>0</v>
      </c>
      <c r="K105" s="10">
        <f t="shared" si="42"/>
        <v>0</v>
      </c>
    </row>
    <row r="106" spans="1:11" ht="15" x14ac:dyDescent="0.25">
      <c r="A106"/>
      <c r="B106" s="11" t="s">
        <v>169</v>
      </c>
      <c r="C106" s="11"/>
      <c r="D106" s="11"/>
      <c r="E106"/>
      <c r="F106"/>
      <c r="G106"/>
      <c r="H106"/>
      <c r="I106"/>
      <c r="J106"/>
      <c r="K106"/>
    </row>
    <row r="107" spans="1:11" ht="12.75" x14ac:dyDescent="0.2">
      <c r="A107" s="5" t="s">
        <v>155</v>
      </c>
      <c r="B107" s="5" t="s">
        <v>156</v>
      </c>
      <c r="C107" s="5" t="s">
        <v>186</v>
      </c>
      <c r="D107" s="5" t="s">
        <v>182</v>
      </c>
      <c r="E107" s="5" t="s">
        <v>157</v>
      </c>
      <c r="F107" s="5" t="s">
        <v>158</v>
      </c>
      <c r="G107" s="6" t="s">
        <v>159</v>
      </c>
      <c r="H107" s="14" t="s">
        <v>184</v>
      </c>
      <c r="I107" s="14" t="s">
        <v>183</v>
      </c>
      <c r="J107" s="14" t="s">
        <v>185</v>
      </c>
      <c r="K107" s="14" t="s">
        <v>187</v>
      </c>
    </row>
    <row r="108" spans="1:11" ht="12" x14ac:dyDescent="0.2">
      <c r="A108" s="7" t="s">
        <v>3</v>
      </c>
      <c r="B108" s="1" t="s">
        <v>2</v>
      </c>
      <c r="C108" s="13">
        <v>3.5</v>
      </c>
      <c r="D108" s="12">
        <v>1</v>
      </c>
      <c r="E108" s="29">
        <v>228.018</v>
      </c>
      <c r="F108" s="4">
        <f>E108*3.5</f>
        <v>798.06299999999999</v>
      </c>
      <c r="G108" s="3" t="s">
        <v>160</v>
      </c>
      <c r="H108" s="3"/>
      <c r="I108" s="3">
        <f>H108*3.5</f>
        <v>0</v>
      </c>
      <c r="J108" s="3">
        <f>H108*0.015</f>
        <v>0</v>
      </c>
      <c r="K108" s="10">
        <f t="shared" ref="K108:K110" si="43">F108*H108</f>
        <v>0</v>
      </c>
    </row>
    <row r="109" spans="1:11" ht="12" x14ac:dyDescent="0.2">
      <c r="A109" s="7" t="s">
        <v>5</v>
      </c>
      <c r="B109" s="1" t="s">
        <v>4</v>
      </c>
      <c r="C109" s="13">
        <v>3.5</v>
      </c>
      <c r="D109" s="12">
        <v>1</v>
      </c>
      <c r="E109" s="29">
        <v>228.018</v>
      </c>
      <c r="F109" s="4">
        <f>E109*3.5</f>
        <v>798.06299999999999</v>
      </c>
      <c r="G109" s="3" t="s">
        <v>160</v>
      </c>
      <c r="H109" s="3"/>
      <c r="I109" s="3">
        <f t="shared" ref="I109:I110" si="44">H109*3.5</f>
        <v>0</v>
      </c>
      <c r="J109" s="3">
        <f t="shared" ref="J109:J110" si="45">H109*0.015</f>
        <v>0</v>
      </c>
      <c r="K109" s="10">
        <f t="shared" si="43"/>
        <v>0</v>
      </c>
    </row>
    <row r="110" spans="1:11" ht="12" x14ac:dyDescent="0.2">
      <c r="A110" s="7" t="s">
        <v>7</v>
      </c>
      <c r="B110" s="1" t="s">
        <v>6</v>
      </c>
      <c r="C110" s="13">
        <v>3.5</v>
      </c>
      <c r="D110" s="12">
        <v>1</v>
      </c>
      <c r="E110" s="29">
        <v>228.018</v>
      </c>
      <c r="F110" s="4">
        <f>E110*3.5</f>
        <v>798.06299999999999</v>
      </c>
      <c r="G110" s="3" t="s">
        <v>160</v>
      </c>
      <c r="H110" s="3"/>
      <c r="I110" s="3">
        <f t="shared" si="44"/>
        <v>0</v>
      </c>
      <c r="J110" s="3">
        <f t="shared" si="45"/>
        <v>0</v>
      </c>
      <c r="K110" s="10">
        <f t="shared" si="43"/>
        <v>0</v>
      </c>
    </row>
    <row r="111" spans="1:11" ht="15" x14ac:dyDescent="0.25">
      <c r="A111"/>
      <c r="B111" s="11" t="s">
        <v>166</v>
      </c>
      <c r="C111" s="11"/>
      <c r="D111" s="11"/>
      <c r="E111"/>
      <c r="F111"/>
      <c r="G111"/>
      <c r="H111"/>
      <c r="I111"/>
      <c r="J111"/>
      <c r="K111"/>
    </row>
    <row r="112" spans="1:11" ht="12.75" x14ac:dyDescent="0.2">
      <c r="A112" s="5" t="s">
        <v>155</v>
      </c>
      <c r="B112" s="5" t="s">
        <v>156</v>
      </c>
      <c r="C112" s="5" t="s">
        <v>181</v>
      </c>
      <c r="D112" s="5" t="s">
        <v>182</v>
      </c>
      <c r="E112" s="5" t="s">
        <v>163</v>
      </c>
      <c r="F112" s="5" t="s">
        <v>158</v>
      </c>
      <c r="G112" s="6" t="s">
        <v>159</v>
      </c>
      <c r="H112" s="14" t="s">
        <v>184</v>
      </c>
      <c r="I112" s="14" t="s">
        <v>183</v>
      </c>
      <c r="J112" s="14" t="s">
        <v>185</v>
      </c>
      <c r="K112" s="14" t="s">
        <v>187</v>
      </c>
    </row>
    <row r="113" spans="1:11" ht="24" x14ac:dyDescent="0.2">
      <c r="A113" s="7" t="s">
        <v>1</v>
      </c>
      <c r="B113" s="1" t="s">
        <v>0</v>
      </c>
      <c r="C113" s="22">
        <v>80</v>
      </c>
      <c r="D113" s="23">
        <v>20</v>
      </c>
      <c r="E113" s="28">
        <v>61.488000000000007</v>
      </c>
      <c r="F113" s="28">
        <f>E113*20</f>
        <v>1229.7600000000002</v>
      </c>
      <c r="G113" s="24" t="s">
        <v>160</v>
      </c>
      <c r="H113" s="24"/>
      <c r="I113" s="24">
        <f>H113*1.6</f>
        <v>0</v>
      </c>
      <c r="J113" s="24">
        <f>H113*0.04</f>
        <v>0</v>
      </c>
      <c r="K113" s="25">
        <f t="shared" ref="K113" si="46">F113*H113</f>
        <v>0</v>
      </c>
    </row>
    <row r="114" spans="1:11" ht="15" x14ac:dyDescent="0.25">
      <c r="A114"/>
      <c r="B114" s="11" t="s">
        <v>170</v>
      </c>
      <c r="C114" s="11"/>
      <c r="D114" s="11"/>
      <c r="E114"/>
      <c r="F114"/>
      <c r="G114"/>
      <c r="H114"/>
      <c r="I114"/>
      <c r="J114"/>
      <c r="K114"/>
    </row>
    <row r="115" spans="1:11" ht="12.75" x14ac:dyDescent="0.2">
      <c r="A115" s="5" t="s">
        <v>155</v>
      </c>
      <c r="B115" s="5" t="s">
        <v>156</v>
      </c>
      <c r="C115" s="5" t="s">
        <v>181</v>
      </c>
      <c r="D115" s="5" t="s">
        <v>182</v>
      </c>
      <c r="E115" s="5" t="s">
        <v>163</v>
      </c>
      <c r="F115" s="5" t="s">
        <v>158</v>
      </c>
      <c r="G115" s="6" t="s">
        <v>159</v>
      </c>
      <c r="H115" s="14" t="s">
        <v>184</v>
      </c>
      <c r="I115" s="14" t="s">
        <v>183</v>
      </c>
      <c r="J115" s="14" t="s">
        <v>185</v>
      </c>
      <c r="K115" s="14" t="s">
        <v>187</v>
      </c>
    </row>
    <row r="116" spans="1:11" ht="12" x14ac:dyDescent="0.2">
      <c r="A116" s="7" t="s">
        <v>9</v>
      </c>
      <c r="B116" s="1" t="s">
        <v>8</v>
      </c>
      <c r="C116" s="13">
        <v>40</v>
      </c>
      <c r="D116" s="12">
        <v>160</v>
      </c>
      <c r="E116" s="29">
        <v>17.71875</v>
      </c>
      <c r="F116" s="29">
        <f t="shared" ref="F116:F122" si="47">E116*160</f>
        <v>2835</v>
      </c>
      <c r="G116" s="3" t="s">
        <v>161</v>
      </c>
      <c r="H116" s="3"/>
      <c r="I116" s="3">
        <f>H116*6.4</f>
        <v>0</v>
      </c>
      <c r="J116" s="3">
        <f>H116*0.01171</f>
        <v>0</v>
      </c>
      <c r="K116" s="25">
        <f t="shared" ref="K116:K122" si="48">F116*H116</f>
        <v>0</v>
      </c>
    </row>
    <row r="117" spans="1:11" ht="12" x14ac:dyDescent="0.2">
      <c r="A117" s="7" t="s">
        <v>11</v>
      </c>
      <c r="B117" s="1" t="s">
        <v>10</v>
      </c>
      <c r="C117" s="13">
        <v>40</v>
      </c>
      <c r="D117" s="12">
        <v>160</v>
      </c>
      <c r="E117" s="29">
        <v>17.71875</v>
      </c>
      <c r="F117" s="29">
        <f t="shared" si="47"/>
        <v>2835</v>
      </c>
      <c r="G117" s="3" t="s">
        <v>161</v>
      </c>
      <c r="H117" s="3"/>
      <c r="I117" s="3">
        <f t="shared" ref="I117:I122" si="49">H117*6.4</f>
        <v>0</v>
      </c>
      <c r="J117" s="3">
        <f t="shared" ref="J117:J122" si="50">H117*0.01171</f>
        <v>0</v>
      </c>
      <c r="K117" s="25">
        <f t="shared" si="48"/>
        <v>0</v>
      </c>
    </row>
    <row r="118" spans="1:11" ht="12" x14ac:dyDescent="0.2">
      <c r="A118" s="7" t="s">
        <v>13</v>
      </c>
      <c r="B118" s="1" t="s">
        <v>12</v>
      </c>
      <c r="C118" s="13">
        <v>40</v>
      </c>
      <c r="D118" s="12">
        <v>160</v>
      </c>
      <c r="E118" s="29">
        <v>17.71875</v>
      </c>
      <c r="F118" s="29">
        <f t="shared" si="47"/>
        <v>2835</v>
      </c>
      <c r="G118" s="3" t="s">
        <v>161</v>
      </c>
      <c r="H118" s="3"/>
      <c r="I118" s="3">
        <f t="shared" si="49"/>
        <v>0</v>
      </c>
      <c r="J118" s="3">
        <f t="shared" si="50"/>
        <v>0</v>
      </c>
      <c r="K118" s="25">
        <f t="shared" si="48"/>
        <v>0</v>
      </c>
    </row>
    <row r="119" spans="1:11" ht="12" x14ac:dyDescent="0.2">
      <c r="A119" s="7" t="s">
        <v>15</v>
      </c>
      <c r="B119" s="1" t="s">
        <v>14</v>
      </c>
      <c r="C119" s="13">
        <v>40</v>
      </c>
      <c r="D119" s="12">
        <v>160</v>
      </c>
      <c r="E119" s="29">
        <v>17.71875</v>
      </c>
      <c r="F119" s="29">
        <f t="shared" si="47"/>
        <v>2835</v>
      </c>
      <c r="G119" s="3" t="s">
        <v>161</v>
      </c>
      <c r="H119" s="3"/>
      <c r="I119" s="3">
        <f t="shared" si="49"/>
        <v>0</v>
      </c>
      <c r="J119" s="3">
        <f t="shared" si="50"/>
        <v>0</v>
      </c>
      <c r="K119" s="25">
        <f t="shared" si="48"/>
        <v>0</v>
      </c>
    </row>
    <row r="120" spans="1:11" ht="12" x14ac:dyDescent="0.2">
      <c r="A120" s="7" t="s">
        <v>17</v>
      </c>
      <c r="B120" s="1" t="s">
        <v>16</v>
      </c>
      <c r="C120" s="13">
        <v>40</v>
      </c>
      <c r="D120" s="12">
        <v>160</v>
      </c>
      <c r="E120" s="29">
        <v>17.71875</v>
      </c>
      <c r="F120" s="29">
        <f t="shared" si="47"/>
        <v>2835</v>
      </c>
      <c r="G120" s="3" t="s">
        <v>161</v>
      </c>
      <c r="H120" s="3"/>
      <c r="I120" s="3">
        <f t="shared" si="49"/>
        <v>0</v>
      </c>
      <c r="J120" s="3">
        <f t="shared" si="50"/>
        <v>0</v>
      </c>
      <c r="K120" s="25">
        <f t="shared" si="48"/>
        <v>0</v>
      </c>
    </row>
    <row r="121" spans="1:11" ht="12" x14ac:dyDescent="0.2">
      <c r="A121" s="7" t="s">
        <v>21</v>
      </c>
      <c r="B121" s="1" t="s">
        <v>20</v>
      </c>
      <c r="C121" s="13">
        <v>40</v>
      </c>
      <c r="D121" s="12">
        <v>160</v>
      </c>
      <c r="E121" s="29">
        <v>17.71875</v>
      </c>
      <c r="F121" s="29">
        <f t="shared" si="47"/>
        <v>2835</v>
      </c>
      <c r="G121" s="3" t="s">
        <v>161</v>
      </c>
      <c r="H121" s="3"/>
      <c r="I121" s="3">
        <f t="shared" si="49"/>
        <v>0</v>
      </c>
      <c r="J121" s="3">
        <f t="shared" si="50"/>
        <v>0</v>
      </c>
      <c r="K121" s="25">
        <f t="shared" si="48"/>
        <v>0</v>
      </c>
    </row>
    <row r="122" spans="1:11" ht="12" x14ac:dyDescent="0.2">
      <c r="A122" s="8" t="s">
        <v>24</v>
      </c>
      <c r="B122" s="1" t="s">
        <v>23</v>
      </c>
      <c r="C122" s="13">
        <v>40</v>
      </c>
      <c r="D122" s="12">
        <v>160</v>
      </c>
      <c r="E122" s="29">
        <v>17.71875</v>
      </c>
      <c r="F122" s="29">
        <f t="shared" si="47"/>
        <v>2835</v>
      </c>
      <c r="G122" s="3" t="s">
        <v>161</v>
      </c>
      <c r="H122" s="3"/>
      <c r="I122" s="3">
        <f t="shared" si="49"/>
        <v>0</v>
      </c>
      <c r="J122" s="3">
        <f t="shared" si="50"/>
        <v>0</v>
      </c>
      <c r="K122" s="25">
        <f t="shared" si="48"/>
        <v>0</v>
      </c>
    </row>
    <row r="123" spans="1:11" ht="15" x14ac:dyDescent="0.25">
      <c r="A123"/>
      <c r="B123" s="11" t="s">
        <v>171</v>
      </c>
      <c r="C123" s="11"/>
      <c r="D123" s="11"/>
      <c r="E123"/>
      <c r="F123"/>
      <c r="G123"/>
      <c r="H123"/>
      <c r="I123"/>
      <c r="J123"/>
      <c r="K123"/>
    </row>
    <row r="124" spans="1:11" ht="12.75" x14ac:dyDescent="0.2">
      <c r="A124" s="5" t="s">
        <v>155</v>
      </c>
      <c r="B124" s="5" t="s">
        <v>156</v>
      </c>
      <c r="C124" s="5" t="s">
        <v>181</v>
      </c>
      <c r="D124" s="5" t="s">
        <v>182</v>
      </c>
      <c r="E124" s="5" t="s">
        <v>163</v>
      </c>
      <c r="F124" s="5" t="s">
        <v>158</v>
      </c>
      <c r="G124" s="6" t="s">
        <v>159</v>
      </c>
      <c r="H124" s="14" t="s">
        <v>184</v>
      </c>
      <c r="I124" s="14" t="s">
        <v>183</v>
      </c>
      <c r="J124" s="14" t="s">
        <v>185</v>
      </c>
      <c r="K124" s="14" t="s">
        <v>187</v>
      </c>
    </row>
    <row r="125" spans="1:11" ht="12" x14ac:dyDescent="0.2">
      <c r="A125" s="7" t="s">
        <v>19</v>
      </c>
      <c r="B125" s="1" t="s">
        <v>174</v>
      </c>
      <c r="C125" s="13">
        <v>40</v>
      </c>
      <c r="D125" s="12">
        <v>160</v>
      </c>
      <c r="E125" s="29">
        <v>32</v>
      </c>
      <c r="F125" s="29">
        <f t="shared" ref="F125:F130" si="51">E125*160</f>
        <v>5120</v>
      </c>
      <c r="G125" s="3" t="s">
        <v>161</v>
      </c>
      <c r="H125" s="3"/>
      <c r="I125" s="3">
        <f>H125*6.4</f>
        <v>0</v>
      </c>
      <c r="J125" s="3">
        <f>H125*0.01171</f>
        <v>0</v>
      </c>
      <c r="K125" s="25">
        <f t="shared" ref="K125:K130" si="52">F125*H125</f>
        <v>0</v>
      </c>
    </row>
    <row r="126" spans="1:11" ht="12" x14ac:dyDescent="0.2">
      <c r="A126" s="7" t="s">
        <v>18</v>
      </c>
      <c r="B126" s="1" t="s">
        <v>177</v>
      </c>
      <c r="C126" s="13">
        <v>40</v>
      </c>
      <c r="D126" s="12">
        <v>160</v>
      </c>
      <c r="E126" s="29">
        <v>32</v>
      </c>
      <c r="F126" s="29">
        <f t="shared" si="51"/>
        <v>5120</v>
      </c>
      <c r="G126" s="3" t="s">
        <v>161</v>
      </c>
      <c r="H126" s="3"/>
      <c r="I126" s="3">
        <f t="shared" ref="I126:I130" si="53">H126*6.4</f>
        <v>0</v>
      </c>
      <c r="J126" s="3">
        <f t="shared" ref="J126:J130" si="54">H126*0.01171</f>
        <v>0</v>
      </c>
      <c r="K126" s="25">
        <f t="shared" si="52"/>
        <v>0</v>
      </c>
    </row>
    <row r="127" spans="1:11" ht="12" x14ac:dyDescent="0.2">
      <c r="A127" s="7" t="s">
        <v>22</v>
      </c>
      <c r="B127" s="1" t="s">
        <v>176</v>
      </c>
      <c r="C127" s="13">
        <v>40</v>
      </c>
      <c r="D127" s="12">
        <v>160</v>
      </c>
      <c r="E127" s="29">
        <v>32</v>
      </c>
      <c r="F127" s="29">
        <f t="shared" si="51"/>
        <v>5120</v>
      </c>
      <c r="G127" s="3" t="s">
        <v>161</v>
      </c>
      <c r="H127" s="3"/>
      <c r="I127" s="3">
        <f t="shared" si="53"/>
        <v>0</v>
      </c>
      <c r="J127" s="3">
        <f t="shared" si="54"/>
        <v>0</v>
      </c>
      <c r="K127" s="25">
        <f t="shared" si="52"/>
        <v>0</v>
      </c>
    </row>
    <row r="128" spans="1:11" ht="12" x14ac:dyDescent="0.2">
      <c r="A128" s="7" t="s">
        <v>25</v>
      </c>
      <c r="B128" s="1" t="s">
        <v>175</v>
      </c>
      <c r="C128" s="13">
        <v>40</v>
      </c>
      <c r="D128" s="12">
        <v>160</v>
      </c>
      <c r="E128" s="29">
        <v>32</v>
      </c>
      <c r="F128" s="29">
        <f t="shared" si="51"/>
        <v>5120</v>
      </c>
      <c r="G128" s="3" t="s">
        <v>161</v>
      </c>
      <c r="H128" s="3"/>
      <c r="I128" s="3">
        <f t="shared" si="53"/>
        <v>0</v>
      </c>
      <c r="J128" s="3">
        <f t="shared" si="54"/>
        <v>0</v>
      </c>
      <c r="K128" s="25">
        <f t="shared" si="52"/>
        <v>0</v>
      </c>
    </row>
    <row r="129" spans="1:11" ht="12" x14ac:dyDescent="0.2">
      <c r="A129" s="7" t="s">
        <v>26</v>
      </c>
      <c r="B129" s="1" t="s">
        <v>173</v>
      </c>
      <c r="C129" s="13">
        <v>40</v>
      </c>
      <c r="D129" s="12">
        <v>160</v>
      </c>
      <c r="E129" s="29">
        <v>32</v>
      </c>
      <c r="F129" s="29">
        <f t="shared" si="51"/>
        <v>5120</v>
      </c>
      <c r="G129" s="3" t="s">
        <v>161</v>
      </c>
      <c r="H129" s="3"/>
      <c r="I129" s="3">
        <f t="shared" si="53"/>
        <v>0</v>
      </c>
      <c r="J129" s="3">
        <f t="shared" si="54"/>
        <v>0</v>
      </c>
      <c r="K129" s="25">
        <f t="shared" si="52"/>
        <v>0</v>
      </c>
    </row>
    <row r="130" spans="1:11" ht="12" x14ac:dyDescent="0.2">
      <c r="A130" s="7" t="s">
        <v>27</v>
      </c>
      <c r="B130" s="1" t="s">
        <v>172</v>
      </c>
      <c r="C130" s="13">
        <v>40</v>
      </c>
      <c r="D130" s="12">
        <v>160</v>
      </c>
      <c r="E130" s="29">
        <v>32</v>
      </c>
      <c r="F130" s="29">
        <f t="shared" si="51"/>
        <v>5120</v>
      </c>
      <c r="G130" s="3" t="s">
        <v>161</v>
      </c>
      <c r="H130" s="3"/>
      <c r="I130" s="3">
        <f t="shared" si="53"/>
        <v>0</v>
      </c>
      <c r="J130" s="3">
        <f t="shared" si="54"/>
        <v>0</v>
      </c>
      <c r="K130" s="25">
        <f t="shared" si="52"/>
        <v>0</v>
      </c>
    </row>
    <row r="131" spans="1:11" ht="15" x14ac:dyDescent="0.25">
      <c r="A131"/>
      <c r="B131" s="11" t="s">
        <v>230</v>
      </c>
      <c r="C131" s="11"/>
      <c r="D131" s="11"/>
      <c r="E131"/>
      <c r="F131"/>
      <c r="G131"/>
      <c r="H131" s="3"/>
      <c r="I131"/>
      <c r="J131"/>
      <c r="K131"/>
    </row>
    <row r="132" spans="1:11" ht="12.75" x14ac:dyDescent="0.2">
      <c r="A132" s="5" t="s">
        <v>155</v>
      </c>
      <c r="B132" s="5" t="s">
        <v>156</v>
      </c>
      <c r="C132" s="5" t="s">
        <v>186</v>
      </c>
      <c r="D132" s="5" t="s">
        <v>182</v>
      </c>
      <c r="E132" s="5" t="s">
        <v>157</v>
      </c>
      <c r="F132" s="5" t="s">
        <v>158</v>
      </c>
      <c r="G132" s="6" t="s">
        <v>159</v>
      </c>
      <c r="H132" s="14" t="s">
        <v>184</v>
      </c>
      <c r="I132" s="14" t="s">
        <v>183</v>
      </c>
      <c r="J132" s="14" t="s">
        <v>185</v>
      </c>
      <c r="K132" s="14" t="s">
        <v>187</v>
      </c>
    </row>
    <row r="133" spans="1:11" ht="12" x14ac:dyDescent="0.2">
      <c r="A133" s="9" t="s">
        <v>241</v>
      </c>
      <c r="B133" s="34" t="s">
        <v>238</v>
      </c>
      <c r="C133" s="33">
        <v>1.5</v>
      </c>
      <c r="D133" s="12">
        <v>1</v>
      </c>
      <c r="E133" s="29">
        <v>294.67500000000001</v>
      </c>
      <c r="F133" s="29">
        <f>E133*C133</f>
        <v>442.01250000000005</v>
      </c>
      <c r="G133" s="3" t="s">
        <v>161</v>
      </c>
      <c r="H133" s="3"/>
      <c r="I133" s="3">
        <f>H133*6.4</f>
        <v>0</v>
      </c>
      <c r="J133" s="3">
        <f>H133*0.01171</f>
        <v>0</v>
      </c>
      <c r="K133" s="25">
        <f t="shared" ref="K133:K140" si="55">F133*H133</f>
        <v>0</v>
      </c>
    </row>
    <row r="134" spans="1:11" ht="12" x14ac:dyDescent="0.2">
      <c r="A134" s="9" t="s">
        <v>242</v>
      </c>
      <c r="B134" s="34" t="s">
        <v>231</v>
      </c>
      <c r="C134" s="33">
        <v>1.5</v>
      </c>
      <c r="D134" s="12">
        <v>1</v>
      </c>
      <c r="E134" s="29">
        <v>282.54374999999999</v>
      </c>
      <c r="F134" s="29">
        <f t="shared" ref="F134:F140" si="56">E134*C134</f>
        <v>423.81562499999995</v>
      </c>
      <c r="G134" s="3" t="s">
        <v>161</v>
      </c>
      <c r="H134" s="3"/>
      <c r="I134" s="3">
        <f t="shared" ref="I134:I140" si="57">H134*6.4</f>
        <v>0</v>
      </c>
      <c r="J134" s="3">
        <f t="shared" ref="J134:J140" si="58">H134*0.01171</f>
        <v>0</v>
      </c>
      <c r="K134" s="25">
        <f t="shared" si="55"/>
        <v>0</v>
      </c>
    </row>
    <row r="135" spans="1:11" ht="12" x14ac:dyDescent="0.2">
      <c r="A135" s="9" t="s">
        <v>243</v>
      </c>
      <c r="B135" s="34" t="s">
        <v>232</v>
      </c>
      <c r="C135" s="33">
        <v>1.5</v>
      </c>
      <c r="D135" s="12">
        <v>1</v>
      </c>
      <c r="E135" s="29">
        <v>282.54374999999999</v>
      </c>
      <c r="F135" s="29">
        <f t="shared" si="56"/>
        <v>423.81562499999995</v>
      </c>
      <c r="G135" s="3" t="s">
        <v>161</v>
      </c>
      <c r="H135" s="3"/>
      <c r="I135" s="3">
        <f t="shared" si="57"/>
        <v>0</v>
      </c>
      <c r="J135" s="3">
        <f t="shared" si="58"/>
        <v>0</v>
      </c>
      <c r="K135" s="25">
        <f t="shared" si="55"/>
        <v>0</v>
      </c>
    </row>
    <row r="136" spans="1:11" ht="12" x14ac:dyDescent="0.2">
      <c r="A136" s="9" t="s">
        <v>244</v>
      </c>
      <c r="B136" s="34" t="s">
        <v>233</v>
      </c>
      <c r="C136" s="33">
        <v>1.5</v>
      </c>
      <c r="D136" s="12">
        <v>1</v>
      </c>
      <c r="E136" s="29">
        <v>294.67500000000001</v>
      </c>
      <c r="F136" s="29">
        <f t="shared" si="56"/>
        <v>442.01250000000005</v>
      </c>
      <c r="G136" s="3" t="s">
        <v>161</v>
      </c>
      <c r="H136" s="3"/>
      <c r="I136" s="3">
        <f t="shared" si="57"/>
        <v>0</v>
      </c>
      <c r="J136" s="3">
        <f t="shared" si="58"/>
        <v>0</v>
      </c>
      <c r="K136" s="25">
        <f t="shared" si="55"/>
        <v>0</v>
      </c>
    </row>
    <row r="137" spans="1:11" ht="12" x14ac:dyDescent="0.2">
      <c r="A137" s="9" t="s">
        <v>245</v>
      </c>
      <c r="B137" s="34" t="s">
        <v>234</v>
      </c>
      <c r="C137" s="33">
        <v>1.5</v>
      </c>
      <c r="D137" s="12">
        <v>1</v>
      </c>
      <c r="E137" s="29">
        <v>282.54374999999999</v>
      </c>
      <c r="F137" s="29">
        <f t="shared" si="56"/>
        <v>423.81562499999995</v>
      </c>
      <c r="G137" s="3" t="s">
        <v>161</v>
      </c>
      <c r="H137" s="3"/>
      <c r="I137" s="3">
        <f t="shared" si="57"/>
        <v>0</v>
      </c>
      <c r="J137" s="3">
        <f t="shared" si="58"/>
        <v>0</v>
      </c>
      <c r="K137" s="25">
        <f t="shared" si="55"/>
        <v>0</v>
      </c>
    </row>
    <row r="138" spans="1:11" ht="12" x14ac:dyDescent="0.2">
      <c r="A138" s="9" t="s">
        <v>240</v>
      </c>
      <c r="B138" s="34" t="s">
        <v>235</v>
      </c>
      <c r="C138" s="33">
        <v>1.5</v>
      </c>
      <c r="D138" s="12">
        <v>1</v>
      </c>
      <c r="E138" s="29">
        <v>282.54374999999999</v>
      </c>
      <c r="F138" s="29">
        <f t="shared" si="56"/>
        <v>423.81562499999995</v>
      </c>
      <c r="G138" s="3" t="s">
        <v>161</v>
      </c>
      <c r="H138" s="3"/>
      <c r="I138" s="3">
        <f t="shared" si="57"/>
        <v>0</v>
      </c>
      <c r="J138" s="3">
        <f t="shared" si="58"/>
        <v>0</v>
      </c>
      <c r="K138" s="25">
        <f t="shared" si="55"/>
        <v>0</v>
      </c>
    </row>
    <row r="139" spans="1:11" ht="12" x14ac:dyDescent="0.2">
      <c r="A139" s="32" t="s">
        <v>246</v>
      </c>
      <c r="B139" s="34" t="s">
        <v>236</v>
      </c>
      <c r="C139" s="33">
        <v>1.5</v>
      </c>
      <c r="D139" s="12">
        <v>1</v>
      </c>
      <c r="E139" s="29">
        <v>282.54374999999999</v>
      </c>
      <c r="F139" s="29">
        <f t="shared" si="56"/>
        <v>423.81562499999995</v>
      </c>
      <c r="G139" s="3" t="s">
        <v>161</v>
      </c>
      <c r="H139" s="3"/>
      <c r="I139" s="3">
        <f t="shared" si="57"/>
        <v>0</v>
      </c>
      <c r="J139" s="3">
        <f t="shared" si="58"/>
        <v>0</v>
      </c>
      <c r="K139" s="25">
        <f t="shared" si="55"/>
        <v>0</v>
      </c>
    </row>
    <row r="140" spans="1:11" ht="12" x14ac:dyDescent="0.2">
      <c r="A140" s="32" t="s">
        <v>247</v>
      </c>
      <c r="B140" s="34" t="s">
        <v>237</v>
      </c>
      <c r="C140" s="33">
        <v>1.5</v>
      </c>
      <c r="D140" s="12">
        <v>1</v>
      </c>
      <c r="E140" s="29">
        <v>289.375</v>
      </c>
      <c r="F140" s="29">
        <f t="shared" si="56"/>
        <v>434.0625</v>
      </c>
      <c r="G140" s="3" t="s">
        <v>161</v>
      </c>
      <c r="H140" s="3"/>
      <c r="I140" s="3">
        <f t="shared" si="57"/>
        <v>0</v>
      </c>
      <c r="J140" s="3">
        <f t="shared" si="58"/>
        <v>0</v>
      </c>
      <c r="K140" s="25">
        <f t="shared" si="55"/>
        <v>0</v>
      </c>
    </row>
  </sheetData>
  <mergeCells count="2">
    <mergeCell ref="G7:G8"/>
    <mergeCell ref="G6:K6"/>
  </mergeCells>
  <phoneticPr fontId="0" type="noConversion"/>
  <pageMargins left="0.25" right="0.25" top="0.75" bottom="0.75" header="0.3" footer="0.3"/>
  <pageSetup paperSize="9" scale="65" fitToHeight="0" orientation="landscape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Печенье, Вафли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Home</cp:lastModifiedBy>
  <cp:lastPrinted>2024-07-05T01:42:06Z</cp:lastPrinted>
  <dcterms:modified xsi:type="dcterms:W3CDTF">2024-09-08T11:00:47Z</dcterms:modified>
</cp:coreProperties>
</file>